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sfisportal.sharepoint.com/sites/Statistikochkommunikation/Delade dokument/UTKAST inför publicering/Årsstatistik Skade publ 2022-06-15/"/>
    </mc:Choice>
  </mc:AlternateContent>
  <xr:revisionPtr revIDLastSave="298" documentId="13_ncr:1_{F9B57002-9EBF-4D46-9207-002CC5DE8484}" xr6:coauthVersionLast="47" xr6:coauthVersionMax="47" xr10:uidLastSave="{8C0B19E5-947D-491C-8050-EDB5222F2505}"/>
  <bookViews>
    <workbookView xWindow="28680" yWindow="1155" windowWidth="29040" windowHeight="15840" activeTab="5" xr2:uid="{00000000-000D-0000-FFFF-FFFF00000000}"/>
  </bookViews>
  <sheets>
    <sheet name="Diagram 1" sheetId="30" r:id="rId1"/>
    <sheet name="Data Diagram 1" sheetId="5" r:id="rId2"/>
    <sheet name="Diagram 2" sheetId="3" r:id="rId3"/>
    <sheet name="Data Diagram 2" sheetId="2" r:id="rId4"/>
    <sheet name="Diagram 3" sheetId="4" r:id="rId5"/>
    <sheet name="Data Diagram 3" sheetId="3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35" l="1"/>
  <c r="M12" i="35"/>
  <c r="O12" i="35"/>
  <c r="P12" i="35"/>
  <c r="L13" i="35"/>
  <c r="M13" i="35" s="1"/>
  <c r="O13" i="35"/>
  <c r="P13" i="35"/>
  <c r="L14" i="35"/>
  <c r="M14" i="35"/>
  <c r="O14" i="35"/>
  <c r="P14" i="35"/>
  <c r="L15" i="35"/>
  <c r="M15" i="35" s="1"/>
  <c r="O15" i="35"/>
  <c r="P15" i="35"/>
  <c r="L16" i="35"/>
  <c r="M16" i="35"/>
  <c r="O16" i="35"/>
  <c r="P16" i="35"/>
  <c r="L17" i="35"/>
  <c r="M17" i="35" s="1"/>
  <c r="O17" i="35"/>
  <c r="P17" i="35"/>
  <c r="L18" i="35"/>
  <c r="M18" i="35"/>
  <c r="O18" i="35"/>
  <c r="P18" i="35"/>
  <c r="L19" i="35"/>
  <c r="M19" i="35" s="1"/>
  <c r="O19" i="35"/>
  <c r="P19" i="35"/>
  <c r="L20" i="35"/>
  <c r="M20" i="35"/>
  <c r="O20" i="35"/>
  <c r="P20" i="35"/>
  <c r="P11" i="35"/>
  <c r="O11" i="35"/>
  <c r="M11" i="35"/>
  <c r="L11" i="35"/>
  <c r="J20" i="35"/>
  <c r="I20" i="35"/>
  <c r="O12" i="2"/>
  <c r="P12" i="2"/>
  <c r="O13" i="2"/>
  <c r="P13" i="2" s="1"/>
  <c r="O14" i="2"/>
  <c r="P14" i="2"/>
  <c r="O15" i="2"/>
  <c r="P15" i="2"/>
  <c r="O16" i="2"/>
  <c r="P16" i="2"/>
  <c r="O17" i="2"/>
  <c r="P17" i="2" s="1"/>
  <c r="O18" i="2"/>
  <c r="P18" i="2"/>
  <c r="O19" i="2"/>
  <c r="P19" i="2"/>
  <c r="O20" i="2"/>
  <c r="P20" i="2"/>
  <c r="P11" i="2"/>
  <c r="O11" i="2"/>
  <c r="L12" i="2"/>
  <c r="M12" i="2"/>
  <c r="L13" i="2"/>
  <c r="M13" i="2" s="1"/>
  <c r="L14" i="2"/>
  <c r="M14" i="2" s="1"/>
  <c r="L15" i="2"/>
  <c r="M15" i="2"/>
  <c r="L16" i="2"/>
  <c r="M16" i="2"/>
  <c r="L17" i="2"/>
  <c r="M17" i="2" s="1"/>
  <c r="L18" i="2"/>
  <c r="M18" i="2" s="1"/>
  <c r="L19" i="2"/>
  <c r="M19" i="2"/>
  <c r="L20" i="2"/>
  <c r="M20" i="2"/>
  <c r="M11" i="2"/>
  <c r="L11" i="2"/>
  <c r="J20" i="2"/>
  <c r="I20" i="2"/>
  <c r="D35" i="5"/>
  <c r="D36" i="5" s="1"/>
  <c r="C36" i="5"/>
  <c r="C35" i="5"/>
  <c r="F20" i="2"/>
  <c r="D31" i="5"/>
  <c r="W25" i="5"/>
  <c r="F25" i="5"/>
  <c r="F26" i="5" s="1"/>
  <c r="G25" i="5"/>
  <c r="G26" i="5" s="1"/>
  <c r="I25" i="5"/>
  <c r="J25" i="5"/>
  <c r="J26" i="5" s="1"/>
  <c r="L25" i="5"/>
  <c r="L26" i="5" s="1"/>
  <c r="M25" i="5"/>
  <c r="O25" i="5"/>
  <c r="P25" i="5"/>
  <c r="R25" i="5"/>
  <c r="R26" i="5" s="1"/>
  <c r="S25" i="5"/>
  <c r="S26" i="5" s="1"/>
  <c r="I26" i="5"/>
  <c r="M26" i="5"/>
  <c r="O26" i="5"/>
  <c r="P26" i="5"/>
  <c r="D25" i="5"/>
  <c r="D26" i="5" s="1"/>
  <c r="C26" i="5"/>
  <c r="C25" i="5"/>
  <c r="W59" i="5"/>
  <c r="V59" i="5"/>
  <c r="U59" i="5"/>
  <c r="V48" i="5"/>
  <c r="W48" i="5"/>
  <c r="V49" i="5"/>
  <c r="W49" i="5"/>
  <c r="V50" i="5"/>
  <c r="W50" i="5"/>
  <c r="V51" i="5"/>
  <c r="W51" i="5"/>
  <c r="V52" i="5"/>
  <c r="W52" i="5"/>
  <c r="V53" i="5"/>
  <c r="W53" i="5"/>
  <c r="V54" i="5"/>
  <c r="W54" i="5"/>
  <c r="V55" i="5"/>
  <c r="W55" i="5"/>
  <c r="V56" i="5"/>
  <c r="W56" i="5"/>
  <c r="V57" i="5"/>
  <c r="W57" i="5"/>
  <c r="U49" i="5"/>
  <c r="U50" i="5"/>
  <c r="U51" i="5"/>
  <c r="U52" i="5"/>
  <c r="U53" i="5"/>
  <c r="U54" i="5"/>
  <c r="U55" i="5"/>
  <c r="U56" i="5"/>
  <c r="U57" i="5"/>
  <c r="U48" i="5"/>
  <c r="W36" i="5"/>
  <c r="W37" i="5"/>
  <c r="W38" i="5"/>
  <c r="W39" i="5"/>
  <c r="W40" i="5"/>
  <c r="W41" i="5"/>
  <c r="W42" i="5"/>
  <c r="W43" i="5"/>
  <c r="W44" i="5"/>
  <c r="W45" i="5"/>
  <c r="W35" i="5"/>
  <c r="AA35" i="5"/>
  <c r="AA45" i="5"/>
  <c r="AA44" i="5"/>
  <c r="AA43" i="5"/>
  <c r="AA42" i="5"/>
  <c r="AA41" i="5"/>
  <c r="AA40" i="5"/>
  <c r="AA39" i="5"/>
  <c r="AA38" i="5"/>
  <c r="AA37" i="5"/>
  <c r="AA36" i="5"/>
  <c r="D20" i="35"/>
  <c r="C20" i="35"/>
  <c r="AA13" i="5"/>
  <c r="AA14" i="5"/>
  <c r="AA15" i="5"/>
  <c r="AA16" i="5"/>
  <c r="AA17" i="5"/>
  <c r="AA18" i="5"/>
  <c r="AA19" i="5"/>
  <c r="AA20" i="5"/>
  <c r="AA21" i="5"/>
  <c r="AA22" i="5"/>
  <c r="U13" i="5" l="1"/>
  <c r="V13" i="5"/>
  <c r="U14" i="5"/>
  <c r="V14" i="5"/>
  <c r="U15" i="5"/>
  <c r="V15" i="5"/>
  <c r="U16" i="5"/>
  <c r="V16" i="5"/>
  <c r="U17" i="5"/>
  <c r="V17" i="5"/>
  <c r="U18" i="5"/>
  <c r="V18" i="5"/>
  <c r="W18" i="5" s="1"/>
  <c r="U19" i="5"/>
  <c r="V19" i="5"/>
  <c r="W19" i="5" s="1"/>
  <c r="U20" i="5"/>
  <c r="V20" i="5"/>
  <c r="U21" i="5"/>
  <c r="V21" i="5"/>
  <c r="U22" i="5"/>
  <c r="V22" i="5"/>
  <c r="W21" i="5"/>
  <c r="D20" i="2"/>
  <c r="C20" i="2"/>
  <c r="W13" i="5"/>
  <c r="U29" i="5" l="1"/>
  <c r="U30" i="5" s="1"/>
  <c r="U25" i="5"/>
  <c r="U26" i="5" s="1"/>
  <c r="W22" i="5"/>
  <c r="V29" i="5"/>
  <c r="V30" i="5" s="1"/>
  <c r="V25" i="5"/>
  <c r="V26" i="5" s="1"/>
  <c r="W14" i="5"/>
  <c r="W17" i="5"/>
  <c r="W20" i="5"/>
  <c r="W16" i="5"/>
  <c r="W15" i="5"/>
  <c r="W26" i="5" l="1"/>
  <c r="W29" i="5"/>
  <c r="W30" i="5" s="1"/>
</calcChain>
</file>

<file path=xl/sharedStrings.xml><?xml version="1.0" encoding="utf-8"?>
<sst xmlns="http://schemas.openxmlformats.org/spreadsheetml/2006/main" count="152" uniqueCount="57">
  <si>
    <t>År</t>
  </si>
  <si>
    <t>Skadeart</t>
  </si>
  <si>
    <t>2018</t>
  </si>
  <si>
    <t>Brand och åska</t>
  </si>
  <si>
    <t>Allrisk</t>
  </si>
  <si>
    <t>Skadebelopp (kr)</t>
  </si>
  <si>
    <t>Företag</t>
  </si>
  <si>
    <t>Övrigt</t>
  </si>
  <si>
    <t>Resa</t>
  </si>
  <si>
    <t>Inbrott, stöld, rån och överfall</t>
  </si>
  <si>
    <t>Naturskador</t>
  </si>
  <si>
    <t>Ansvar och rättsskydd</t>
  </si>
  <si>
    <t>2011</t>
  </si>
  <si>
    <t>2012</t>
  </si>
  <si>
    <t>2013</t>
  </si>
  <si>
    <t>2014</t>
  </si>
  <si>
    <t>2015</t>
  </si>
  <si>
    <t>2016</t>
  </si>
  <si>
    <t>2017</t>
  </si>
  <si>
    <t>Skadebelopp (höger axel)</t>
  </si>
  <si>
    <t>2019</t>
  </si>
  <si>
    <t>Fritidshus</t>
  </si>
  <si>
    <t>Övriga hem</t>
  </si>
  <si>
    <t>Båtar</t>
  </si>
  <si>
    <t>Villor</t>
  </si>
  <si>
    <t>Prisutveckling</t>
  </si>
  <si>
    <t>KPIF</t>
  </si>
  <si>
    <t>Anm.:</t>
  </si>
  <si>
    <t>Källa:</t>
  </si>
  <si>
    <t xml:space="preserve">Publicerat: </t>
  </si>
  <si>
    <t xml:space="preserve">Skadebeloppen avser utbetalda belopp t.o.m. april det efterföljande räkenskapsåret. </t>
  </si>
  <si>
    <t xml:space="preserve">Antal </t>
  </si>
  <si>
    <t>Totalt antal skador</t>
  </si>
  <si>
    <t>Antal tusen inträffade skador och utbetalda skadebelopp, miljarder kronor</t>
  </si>
  <si>
    <t>Antal skador</t>
  </si>
  <si>
    <t>Svensk Försäkring</t>
  </si>
  <si>
    <t xml:space="preserve">Ansvars- och rättsskydd kan betala kostnader om en individ blir skadeståndsskyldig eller för ett juridiskt ombud vid rättstvist. Det kan gälla både sak- och personskada som individen har orsakat. </t>
  </si>
  <si>
    <t>Maskinskada</t>
  </si>
  <si>
    <t>Vattenskada</t>
  </si>
  <si>
    <t>Skadebeloppen avser utbetalda belopp t.o.m. april det efterföljande räkenskapsåret.</t>
  </si>
  <si>
    <t>Enhet i data:</t>
  </si>
  <si>
    <t>Diagram 1.</t>
  </si>
  <si>
    <t>Antal inträffade skador och utbetalda skadebelopp, entals kronor</t>
  </si>
  <si>
    <t>Enhet i diagram:</t>
  </si>
  <si>
    <t>Diagram 2.</t>
  </si>
  <si>
    <t>Diagram 3.</t>
  </si>
  <si>
    <t>2020</t>
  </si>
  <si>
    <t>TOTALT</t>
  </si>
  <si>
    <t>2021</t>
  </si>
  <si>
    <t>KPIF (2021=1)</t>
  </si>
  <si>
    <t>Skadebelopp i 2021 års priser (höger axel)</t>
  </si>
  <si>
    <t>Skador inom hem-, villa-, fritidshus-, båt-, företags- och fastighetsförsäkring, 2012−2021</t>
  </si>
  <si>
    <t xml:space="preserve">Uppgifter i 2021 års priser är deflaterade med KPIF. </t>
  </si>
  <si>
    <t>Svensk Försäkring och SCB.</t>
  </si>
  <si>
    <t>2022-06-15, av Svensk Försäkring</t>
  </si>
  <si>
    <t>Skador inom hushåll (hem-, villa-, fritidshus- och båtförsäkring), 2021</t>
  </si>
  <si>
    <t>Skador inom företags- och fastighetsförsäkring,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</si>
</sst>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0"/>
      <color theme="1"/>
      <name val="Verdana"/>
      <family val="2"/>
    </font>
    <font>
      <sz val="8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9">
    <xf numFmtId="0" fontId="0" fillId="0" borderId="0" xfId="0"/>
    <xf numFmtId="9" fontId="2" fillId="0" borderId="0" xfId="1" applyFont="1"/>
    <xf numFmtId="3" fontId="2" fillId="0" borderId="0" xfId="0" applyNumberFormat="1" applyFont="1"/>
    <xf numFmtId="3" fontId="2" fillId="0" borderId="0" xfId="0" applyNumberFormat="1" applyFont="1" applyFill="1"/>
    <xf numFmtId="0" fontId="2" fillId="0" borderId="2" xfId="0" applyFont="1" applyBorder="1"/>
    <xf numFmtId="2" fontId="2" fillId="0" borderId="0" xfId="0" applyNumberFormat="1" applyFont="1"/>
    <xf numFmtId="0" fontId="6" fillId="0" borderId="0" xfId="2" applyFont="1"/>
    <xf numFmtId="0" fontId="7" fillId="0" borderId="0" xfId="2" applyFont="1"/>
    <xf numFmtId="0" fontId="4" fillId="0" borderId="0" xfId="2" applyFont="1"/>
    <xf numFmtId="0" fontId="4" fillId="0" borderId="0" xfId="2" applyFont="1" applyFill="1"/>
    <xf numFmtId="3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quotePrefix="1" applyFont="1"/>
    <xf numFmtId="164" fontId="2" fillId="0" borderId="0" xfId="0" applyNumberFormat="1" applyFont="1"/>
    <xf numFmtId="3" fontId="3" fillId="0" borderId="1" xfId="0" applyNumberFormat="1" applyFont="1" applyBorder="1"/>
    <xf numFmtId="0" fontId="2" fillId="0" borderId="1" xfId="0" applyFont="1" applyBorder="1"/>
    <xf numFmtId="14" fontId="4" fillId="0" borderId="0" xfId="2" applyNumberFormat="1" applyFont="1" applyFill="1" applyAlignment="1">
      <alignment horizontal="left"/>
    </xf>
    <xf numFmtId="3" fontId="3" fillId="0" borderId="0" xfId="0" applyNumberFormat="1" applyFont="1" applyFill="1"/>
    <xf numFmtId="3" fontId="2" fillId="0" borderId="0" xfId="1" applyNumberFormat="1" applyFont="1"/>
    <xf numFmtId="0" fontId="0" fillId="0" borderId="0" xfId="0" applyAlignment="1">
      <alignment horizontal="left"/>
    </xf>
    <xf numFmtId="0" fontId="2" fillId="0" borderId="0" xfId="0" applyFont="1" applyBorder="1"/>
    <xf numFmtId="164" fontId="2" fillId="0" borderId="0" xfId="1" applyNumberFormat="1" applyFont="1"/>
    <xf numFmtId="9" fontId="2" fillId="0" borderId="0" xfId="1" applyNumberFormat="1" applyFont="1"/>
    <xf numFmtId="0" fontId="4" fillId="0" borderId="0" xfId="2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</cellXfs>
  <cellStyles count="3">
    <cellStyle name="Normal" xfId="0" builtinId="0"/>
    <cellStyle name="Normal 7" xfId="2" xr:uid="{024C8EE7-E023-4CB5-BE75-456F1F40FACF}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ustomXml" Target="../customXml/item1.xml"/><Relationship Id="rId5" Type="http://schemas.openxmlformats.org/officeDocument/2006/relationships/chartsheet" Target="chart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 i="0" baseline="0">
                <a:effectLst/>
              </a:rPr>
              <a:t>Skador inom hem-, villa-, fritidshus-, båt-, företags- och fastighetsförsäkring, 2012−2021</a:t>
            </a:r>
            <a:endParaRPr lang="sv-SE" sz="1400">
              <a:effectLst/>
            </a:endParaRPr>
          </a:p>
          <a:p>
            <a:pPr algn="l">
              <a:defRPr/>
            </a:pPr>
            <a:r>
              <a:rPr lang="en-US" sz="1000" b="0" i="0" baseline="0">
                <a:effectLst/>
              </a:rPr>
              <a:t>Antal skador i tusental (stapel, vänster axel) och</a:t>
            </a:r>
            <a:endParaRPr lang="sv-SE" sz="1000">
              <a:effectLst/>
            </a:endParaRPr>
          </a:p>
          <a:p>
            <a:pPr algn="l">
              <a:defRPr/>
            </a:pPr>
            <a:r>
              <a:rPr lang="en-US" sz="1000" b="0" i="0" baseline="0">
                <a:effectLst/>
              </a:rPr>
              <a:t>utbetalda skadeersättningar i miljarder kronor (linje, högeraxel)</a:t>
            </a:r>
            <a:endParaRPr lang="sv-SE" sz="1000">
              <a:effectLst/>
            </a:endParaRPr>
          </a:p>
        </c:rich>
      </c:tx>
      <c:layout>
        <c:manualLayout>
          <c:xMode val="edge"/>
          <c:yMode val="edge"/>
          <c:x val="2.5773295806782618E-4"/>
          <c:y val="4.19516640854281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4.3623070193148934E-2"/>
          <c:y val="0.15460681588029843"/>
          <c:w val="0.91753490813648297"/>
          <c:h val="0.64563324859983051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'Data Diagram 1'!$C$11</c:f>
              <c:strCache>
                <c:ptCount val="1"/>
                <c:pt idx="0">
                  <c:v>Villor</c:v>
                </c:pt>
              </c:strCache>
            </c:strRef>
          </c:tx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strRef>
              <c:f>'Data Diagram 1'!$B$13:$B$22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1'!$C$13:$C$22</c:f>
              <c:numCache>
                <c:formatCode>#,##0</c:formatCode>
                <c:ptCount val="10"/>
                <c:pt idx="0">
                  <c:v>403582</c:v>
                </c:pt>
                <c:pt idx="1">
                  <c:v>438039</c:v>
                </c:pt>
                <c:pt idx="2">
                  <c:v>417209</c:v>
                </c:pt>
                <c:pt idx="3">
                  <c:v>343554</c:v>
                </c:pt>
                <c:pt idx="4">
                  <c:v>369090</c:v>
                </c:pt>
                <c:pt idx="5">
                  <c:v>358004</c:v>
                </c:pt>
                <c:pt idx="6">
                  <c:v>383667</c:v>
                </c:pt>
                <c:pt idx="7">
                  <c:v>393061</c:v>
                </c:pt>
                <c:pt idx="8">
                  <c:v>344817</c:v>
                </c:pt>
                <c:pt idx="9">
                  <c:v>334023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C5-4A3A-BDCE-971D7CDBA2BC}"/>
            </c:ext>
          </c:extLst>
        </c:ser>
        <c:ser>
          <c:idx val="2"/>
          <c:order val="1"/>
          <c:tx>
            <c:strRef>
              <c:f>'Data Diagram 1'!$F$11</c:f>
              <c:strCache>
                <c:ptCount val="1"/>
                <c:pt idx="0">
                  <c:v>Övriga hem</c:v>
                </c:pt>
              </c:strCache>
            </c:strRef>
          </c:tx>
          <c:spPr>
            <a:solidFill>
              <a:srgbClr val="FFD478"/>
            </a:solidFill>
            <a:ln>
              <a:noFill/>
            </a:ln>
            <a:effectLst/>
          </c:spPr>
          <c:invertIfNegative val="0"/>
          <c:cat>
            <c:strRef>
              <c:f>'Data Diagram 1'!$B$13:$B$22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1'!$F$13:$F$22</c:f>
              <c:numCache>
                <c:formatCode>#,##0</c:formatCode>
                <c:ptCount val="10"/>
                <c:pt idx="0">
                  <c:v>333337</c:v>
                </c:pt>
                <c:pt idx="1">
                  <c:v>381956</c:v>
                </c:pt>
                <c:pt idx="2">
                  <c:v>420455</c:v>
                </c:pt>
                <c:pt idx="3">
                  <c:v>338201</c:v>
                </c:pt>
                <c:pt idx="4">
                  <c:v>369324</c:v>
                </c:pt>
                <c:pt idx="5">
                  <c:v>360236</c:v>
                </c:pt>
                <c:pt idx="6">
                  <c:v>375504</c:v>
                </c:pt>
                <c:pt idx="7">
                  <c:v>505609</c:v>
                </c:pt>
                <c:pt idx="8">
                  <c:v>463303</c:v>
                </c:pt>
                <c:pt idx="9">
                  <c:v>440820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C5-4A3A-BDCE-971D7CDBA2BC}"/>
            </c:ext>
          </c:extLst>
        </c:ser>
        <c:ser>
          <c:idx val="0"/>
          <c:order val="2"/>
          <c:tx>
            <c:strRef>
              <c:f>'Data Diagram 1'!$L$11</c:f>
              <c:strCache>
                <c:ptCount val="1"/>
                <c:pt idx="0">
                  <c:v>Fritidshus</c:v>
                </c:pt>
              </c:strCache>
            </c:strRef>
          </c:tx>
          <c:spPr>
            <a:solidFill>
              <a:srgbClr val="E93E84"/>
            </a:solidFill>
            <a:ln>
              <a:noFill/>
            </a:ln>
            <a:effectLst/>
          </c:spPr>
          <c:invertIfNegative val="0"/>
          <c:cat>
            <c:strRef>
              <c:f>'Data Diagram 1'!$B$13:$B$22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1'!$L$13:$L$22</c:f>
              <c:numCache>
                <c:formatCode>#,##0</c:formatCode>
                <c:ptCount val="10"/>
                <c:pt idx="0">
                  <c:v>20159</c:v>
                </c:pt>
                <c:pt idx="1">
                  <c:v>23388</c:v>
                </c:pt>
                <c:pt idx="2">
                  <c:v>19606</c:v>
                </c:pt>
                <c:pt idx="3">
                  <c:v>16938</c:v>
                </c:pt>
                <c:pt idx="4">
                  <c:v>18778</c:v>
                </c:pt>
                <c:pt idx="5">
                  <c:v>16016</c:v>
                </c:pt>
                <c:pt idx="6">
                  <c:v>18026</c:v>
                </c:pt>
                <c:pt idx="7">
                  <c:v>21036</c:v>
                </c:pt>
                <c:pt idx="8">
                  <c:v>16892</c:v>
                </c:pt>
                <c:pt idx="9">
                  <c:v>19317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5-4A3A-BDCE-971D7CDBA2BC}"/>
            </c:ext>
          </c:extLst>
        </c:ser>
        <c:ser>
          <c:idx val="3"/>
          <c:order val="3"/>
          <c:tx>
            <c:strRef>
              <c:f>'Data Diagram 1'!$I$11</c:f>
              <c:strCache>
                <c:ptCount val="1"/>
                <c:pt idx="0">
                  <c:v>Båtar</c:v>
                </c:pt>
              </c:strCache>
            </c:strRef>
          </c:tx>
          <c:spPr>
            <a:solidFill>
              <a:srgbClr val="C6DE89"/>
            </a:solidFill>
            <a:ln>
              <a:noFill/>
            </a:ln>
            <a:effectLst/>
          </c:spPr>
          <c:invertIfNegative val="0"/>
          <c:cat>
            <c:strRef>
              <c:f>'Data Diagram 1'!$B$13:$B$22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1'!$I$13:$I$22</c:f>
              <c:numCache>
                <c:formatCode>#,##0</c:formatCode>
                <c:ptCount val="10"/>
                <c:pt idx="0">
                  <c:v>6654</c:v>
                </c:pt>
                <c:pt idx="1">
                  <c:v>6895</c:v>
                </c:pt>
                <c:pt idx="2">
                  <c:v>8472</c:v>
                </c:pt>
                <c:pt idx="3">
                  <c:v>8690</c:v>
                </c:pt>
                <c:pt idx="4">
                  <c:v>6140</c:v>
                </c:pt>
                <c:pt idx="5">
                  <c:v>8736</c:v>
                </c:pt>
                <c:pt idx="6">
                  <c:v>14941</c:v>
                </c:pt>
                <c:pt idx="7">
                  <c:v>5423</c:v>
                </c:pt>
                <c:pt idx="8">
                  <c:v>6263</c:v>
                </c:pt>
                <c:pt idx="9">
                  <c:v>5502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C5-4A3A-BDCE-971D7CDBA2BC}"/>
            </c:ext>
          </c:extLst>
        </c:ser>
        <c:ser>
          <c:idx val="1"/>
          <c:order val="4"/>
          <c:tx>
            <c:strRef>
              <c:f>'Data Diagram 1'!$O$11:$O$11</c:f>
              <c:strCache>
                <c:ptCount val="1"/>
                <c:pt idx="0">
                  <c:v>Företag</c:v>
                </c:pt>
              </c:strCache>
            </c:strRef>
          </c:tx>
          <c:spPr>
            <a:solidFill>
              <a:srgbClr val="BBC6E5"/>
            </a:solidFill>
            <a:ln>
              <a:noFill/>
            </a:ln>
            <a:effectLst/>
          </c:spPr>
          <c:invertIfNegative val="0"/>
          <c:cat>
            <c:strRef>
              <c:f>'Data Diagram 1'!$B$13:$B$22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1'!$O$13:$O$22</c:f>
              <c:numCache>
                <c:formatCode>#,##0</c:formatCode>
                <c:ptCount val="10"/>
                <c:pt idx="0">
                  <c:v>100939</c:v>
                </c:pt>
                <c:pt idx="1">
                  <c:v>122063</c:v>
                </c:pt>
                <c:pt idx="2">
                  <c:v>122235</c:v>
                </c:pt>
                <c:pt idx="3">
                  <c:v>101807</c:v>
                </c:pt>
                <c:pt idx="4">
                  <c:v>93442</c:v>
                </c:pt>
                <c:pt idx="5">
                  <c:v>86171</c:v>
                </c:pt>
                <c:pt idx="6">
                  <c:v>129402</c:v>
                </c:pt>
                <c:pt idx="7">
                  <c:v>94241</c:v>
                </c:pt>
                <c:pt idx="8">
                  <c:v>89030</c:v>
                </c:pt>
                <c:pt idx="9">
                  <c:v>92439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C5-4A3A-BDCE-971D7CDBA2BC}"/>
            </c:ext>
          </c:extLst>
        </c:ser>
        <c:ser>
          <c:idx val="5"/>
          <c:order val="5"/>
          <c:tx>
            <c:strRef>
              <c:f>'Data Diagram 1'!$R$11</c:f>
              <c:strCache>
                <c:ptCount val="1"/>
                <c:pt idx="0">
                  <c:v>Övrigt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  <a:effectLst/>
          </c:spPr>
          <c:invertIfNegative val="0"/>
          <c:cat>
            <c:strRef>
              <c:f>'Data Diagram 1'!$B$13:$B$22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 Diagram 1'!$R$13:$R$22</c:f>
              <c:numCache>
                <c:formatCode>#,##0</c:formatCode>
                <c:ptCount val="10"/>
                <c:pt idx="3">
                  <c:v>43046</c:v>
                </c:pt>
                <c:pt idx="4">
                  <c:v>38425</c:v>
                </c:pt>
                <c:pt idx="5">
                  <c:v>24457</c:v>
                </c:pt>
                <c:pt idx="6">
                  <c:v>2027</c:v>
                </c:pt>
                <c:pt idx="7">
                  <c:v>2488</c:v>
                </c:pt>
                <c:pt idx="8">
                  <c:v>2649</c:v>
                </c:pt>
                <c:pt idx="9">
                  <c:v>1591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C5-4A3A-BDCE-971D7CDBA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33070608"/>
        <c:axId val="533070936"/>
      </c:barChart>
      <c:lineChart>
        <c:grouping val="standard"/>
        <c:varyColors val="0"/>
        <c:ser>
          <c:idx val="6"/>
          <c:order val="6"/>
          <c:tx>
            <c:strRef>
              <c:f>'Data Diagram 1'!$V$11</c:f>
              <c:strCache>
                <c:ptCount val="1"/>
                <c:pt idx="0">
                  <c:v>Skadebelopp (höger axel)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'Data Diagram 1'!$B$13:$B$20</c:f>
              <c:strCach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strCache>
            </c:strRef>
          </c:cat>
          <c:val>
            <c:numRef>
              <c:f>'Data Diagram 1'!$V$13:$V$22</c:f>
              <c:numCache>
                <c:formatCode>#,##0</c:formatCode>
                <c:ptCount val="10"/>
                <c:pt idx="0">
                  <c:v>16533729000</c:v>
                </c:pt>
                <c:pt idx="1">
                  <c:v>17080866000</c:v>
                </c:pt>
                <c:pt idx="2">
                  <c:v>17194882000</c:v>
                </c:pt>
                <c:pt idx="3">
                  <c:v>15241300000</c:v>
                </c:pt>
                <c:pt idx="4">
                  <c:v>16965574591</c:v>
                </c:pt>
                <c:pt idx="5">
                  <c:v>17918949000</c:v>
                </c:pt>
                <c:pt idx="6">
                  <c:v>19997485441</c:v>
                </c:pt>
                <c:pt idx="7">
                  <c:v>18427372143</c:v>
                </c:pt>
                <c:pt idx="8">
                  <c:v>19394365064</c:v>
                </c:pt>
                <c:pt idx="9">
                  <c:v>20077279614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3C5-4A3A-BDCE-971D7CDBA2BC}"/>
            </c:ext>
          </c:extLst>
        </c:ser>
        <c:ser>
          <c:idx val="7"/>
          <c:order val="7"/>
          <c:tx>
            <c:strRef>
              <c:f>'Data Diagram 1'!$W$11</c:f>
              <c:strCache>
                <c:ptCount val="1"/>
                <c:pt idx="0">
                  <c:v>Skadebelopp i 2021 års priser (höger axel)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'Data Diagram 1'!$B$13:$B$20</c:f>
              <c:strCach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strCache>
            </c:strRef>
          </c:cat>
          <c:val>
            <c:numRef>
              <c:f>'Data Diagram 1'!$W$13:$W$22</c:f>
              <c:numCache>
                <c:formatCode>#,##0</c:formatCode>
                <c:ptCount val="10"/>
                <c:pt idx="0">
                  <c:v>19082393548.181046</c:v>
                </c:pt>
                <c:pt idx="1">
                  <c:v>19564494297.147385</c:v>
                </c:pt>
                <c:pt idx="2">
                  <c:v>19590306940.689655</c:v>
                </c:pt>
                <c:pt idx="3">
                  <c:v>17207751349.768124</c:v>
                </c:pt>
                <c:pt idx="4">
                  <c:v>18790336612.42448</c:v>
                </c:pt>
                <c:pt idx="5">
                  <c:v>19482392462.955997</c:v>
                </c:pt>
                <c:pt idx="6">
                  <c:v>21277169953.510052</c:v>
                </c:pt>
                <c:pt idx="7">
                  <c:v>19287154949.690186</c:v>
                </c:pt>
                <c:pt idx="8">
                  <c:v>20197805979.835735</c:v>
                </c:pt>
                <c:pt idx="9">
                  <c:v>20077279614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C0-4431-955A-0621B3E15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269823"/>
        <c:axId val="1908933055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dispUnits>
          <c:builtInUnit val="millions"/>
        </c:dispUnits>
      </c:valAx>
      <c:valAx>
        <c:axId val="1908933055"/>
        <c:scaling>
          <c:orientation val="minMax"/>
          <c:max val="2500000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1871269823"/>
        <c:crosses val="max"/>
        <c:crossBetween val="between"/>
        <c:dispUnits>
          <c:builtInUnit val="billions"/>
        </c:dispUnits>
      </c:valAx>
      <c:catAx>
        <c:axId val="18712698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89330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62393162393162E-2"/>
          <c:y val="0.85117109967553273"/>
          <c:w val="0.83875727841712089"/>
          <c:h val="0.113133362266724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b="1"/>
              <a:t>Skador</a:t>
            </a:r>
            <a:r>
              <a:rPr lang="en-US" b="1" baseline="0"/>
              <a:t> </a:t>
            </a:r>
            <a:r>
              <a:rPr lang="en-US" b="1"/>
              <a:t>inom hem-, villa-, fritidshus-</a:t>
            </a:r>
            <a:r>
              <a:rPr lang="en-US" b="1" baseline="0"/>
              <a:t> och båtförsäkring, 2021</a:t>
            </a:r>
          </a:p>
          <a:p>
            <a:pPr algn="l">
              <a:defRPr b="1"/>
            </a:pPr>
            <a:r>
              <a:rPr lang="en-US" sz="1000" b="0" baseline="0"/>
              <a:t>Antal skador i tusental (stapel, vänster axel) och</a:t>
            </a:r>
          </a:p>
          <a:p>
            <a:pPr algn="l">
              <a:defRPr b="1"/>
            </a:pPr>
            <a:r>
              <a:rPr lang="en-US" sz="1000" b="0" baseline="0"/>
              <a:t>utbetalda skadeersättningar i miljarder kronor (punkt, högeraxel)</a:t>
            </a:r>
            <a:endParaRPr lang="en-US" sz="1000" b="0"/>
          </a:p>
        </c:rich>
      </c:tx>
      <c:layout>
        <c:manualLayout>
          <c:xMode val="edge"/>
          <c:yMode val="edge"/>
          <c:x val="7.9069050903325631E-3"/>
          <c:y val="1.260264323468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Antal skador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Diagram 2'!$B$11:$B$18</c:f>
              <c:strCache>
                <c:ptCount val="8"/>
                <c:pt idx="0">
                  <c:v>Allrisk</c:v>
                </c:pt>
                <c:pt idx="1">
                  <c:v>Inbrott, stöld, rån och överfall</c:v>
                </c:pt>
                <c:pt idx="2">
                  <c:v>Maskinskada</c:v>
                </c:pt>
                <c:pt idx="3">
                  <c:v>Vattenskada</c:v>
                </c:pt>
                <c:pt idx="4">
                  <c:v>Resa</c:v>
                </c:pt>
                <c:pt idx="5">
                  <c:v>Ansvar och rättsskydd</c:v>
                </c:pt>
                <c:pt idx="6">
                  <c:v>Brand och åska</c:v>
                </c:pt>
                <c:pt idx="7">
                  <c:v>Naturskador</c:v>
                </c:pt>
              </c:strCache>
            </c:strRef>
          </c:cat>
          <c:val>
            <c:numRef>
              <c:f>'Data Diagram 2'!$C$11:$C$18</c:f>
              <c:numCache>
                <c:formatCode>#,##0</c:formatCode>
                <c:ptCount val="8"/>
                <c:pt idx="0">
                  <c:v>339534</c:v>
                </c:pt>
                <c:pt idx="1">
                  <c:v>95883</c:v>
                </c:pt>
                <c:pt idx="2">
                  <c:v>73305</c:v>
                </c:pt>
                <c:pt idx="3">
                  <c:v>72162</c:v>
                </c:pt>
                <c:pt idx="4">
                  <c:v>40218</c:v>
                </c:pt>
                <c:pt idx="5">
                  <c:v>31232</c:v>
                </c:pt>
                <c:pt idx="6">
                  <c:v>24497</c:v>
                </c:pt>
                <c:pt idx="7">
                  <c:v>20249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7-4A81-AD7D-5470597A1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480778992"/>
        <c:axId val="1224511840"/>
      </c:barChart>
      <c:lineChart>
        <c:grouping val="standard"/>
        <c:varyColors val="0"/>
        <c:ser>
          <c:idx val="1"/>
          <c:order val="1"/>
          <c:tx>
            <c:v>Skadebelopp (höger axel)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3175">
                <a:noFill/>
              </a:ln>
              <a:effectLst/>
            </c:spPr>
          </c:marker>
          <c:cat>
            <c:strRef>
              <c:f>'Data Diagram 2'!$B$11:$B$18</c:f>
              <c:strCache>
                <c:ptCount val="8"/>
                <c:pt idx="0">
                  <c:v>Allrisk</c:v>
                </c:pt>
                <c:pt idx="1">
                  <c:v>Inbrott, stöld, rån och överfall</c:v>
                </c:pt>
                <c:pt idx="2">
                  <c:v>Maskinskada</c:v>
                </c:pt>
                <c:pt idx="3">
                  <c:v>Vattenskada</c:v>
                </c:pt>
                <c:pt idx="4">
                  <c:v>Resa</c:v>
                </c:pt>
                <c:pt idx="5">
                  <c:v>Ansvar och rättsskydd</c:v>
                </c:pt>
                <c:pt idx="6">
                  <c:v>Brand och åska</c:v>
                </c:pt>
                <c:pt idx="7">
                  <c:v>Naturskador</c:v>
                </c:pt>
              </c:strCache>
            </c:strRef>
          </c:cat>
          <c:val>
            <c:numRef>
              <c:f>'Data Diagram 2'!$D$11:$D$18</c:f>
              <c:numCache>
                <c:formatCode>#,##0</c:formatCode>
                <c:ptCount val="8"/>
                <c:pt idx="0">
                  <c:v>993184427</c:v>
                </c:pt>
                <c:pt idx="1">
                  <c:v>824483908</c:v>
                </c:pt>
                <c:pt idx="2">
                  <c:v>392768054</c:v>
                </c:pt>
                <c:pt idx="3">
                  <c:v>3389339199</c:v>
                </c:pt>
                <c:pt idx="4">
                  <c:v>325422725</c:v>
                </c:pt>
                <c:pt idx="5">
                  <c:v>488218859</c:v>
                </c:pt>
                <c:pt idx="6">
                  <c:v>2045327233</c:v>
                </c:pt>
                <c:pt idx="7">
                  <c:v>2017446040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C57-4A81-AD7D-5470597A1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386560"/>
        <c:axId val="1463000480"/>
      </c:lineChart>
      <c:catAx>
        <c:axId val="148077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1224511840"/>
        <c:crosses val="autoZero"/>
        <c:auto val="1"/>
        <c:lblAlgn val="ctr"/>
        <c:lblOffset val="100"/>
        <c:noMultiLvlLbl val="0"/>
      </c:catAx>
      <c:valAx>
        <c:axId val="1224511840"/>
        <c:scaling>
          <c:orientation val="minMax"/>
          <c:max val="3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1480778992"/>
        <c:crosses val="autoZero"/>
        <c:crossBetween val="between"/>
        <c:dispUnits>
          <c:builtInUnit val="thousands"/>
        </c:dispUnits>
      </c:valAx>
      <c:valAx>
        <c:axId val="1463000480"/>
        <c:scaling>
          <c:orientation val="minMax"/>
          <c:max val="3500000000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1462386560"/>
        <c:crosses val="max"/>
        <c:crossBetween val="between"/>
        <c:dispUnits>
          <c:builtInUnit val="billions"/>
        </c:dispUnits>
      </c:valAx>
      <c:catAx>
        <c:axId val="1462386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3000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989073288915806"/>
          <c:y val="0.94953603240539819"/>
          <c:w val="0.50500475132916078"/>
          <c:h val="3.7865542397751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 i="0" baseline="0">
                <a:effectLst/>
              </a:rPr>
              <a:t>Skador inom företags- och fastighetsförsäkring, 2021</a:t>
            </a:r>
            <a:endParaRPr lang="sv-SE" sz="1400" b="0" i="0" baseline="0">
              <a:effectLst/>
            </a:endParaRPr>
          </a:p>
          <a:p>
            <a:pPr algn="l">
              <a:defRPr/>
            </a:pPr>
            <a:r>
              <a:rPr lang="en-US" sz="1000" b="0" i="0" baseline="0">
                <a:effectLst/>
              </a:rPr>
              <a:t>Antal skador i tusental (stapel, vänster axel) och</a:t>
            </a:r>
            <a:endParaRPr lang="sv-SE" sz="1000">
              <a:effectLst/>
            </a:endParaRPr>
          </a:p>
          <a:p>
            <a:pPr algn="l">
              <a:defRPr/>
            </a:pPr>
            <a:r>
              <a:rPr lang="en-US" sz="1000" b="0" i="0" baseline="0">
                <a:effectLst/>
              </a:rPr>
              <a:t>utbetalda skadeersättningar i miljarder kronor (punkt, höger axel)</a:t>
            </a:r>
            <a:endParaRPr lang="en-US" sz="1000"/>
          </a:p>
        </c:rich>
      </c:tx>
      <c:layout>
        <c:manualLayout>
          <c:xMode val="edge"/>
          <c:yMode val="edge"/>
          <c:x val="1.0031038427888821E-2"/>
          <c:y val="1.05022120355353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Antal skador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'Data Diagram 3'!$B$11:$B$18</c:f>
              <c:strCache>
                <c:ptCount val="8"/>
                <c:pt idx="0">
                  <c:v>Vattenskada</c:v>
                </c:pt>
                <c:pt idx="1">
                  <c:v>Ansvar och rättsskydd</c:v>
                </c:pt>
                <c:pt idx="2">
                  <c:v>Allrisk</c:v>
                </c:pt>
                <c:pt idx="3">
                  <c:v>Brand och åska</c:v>
                </c:pt>
                <c:pt idx="4">
                  <c:v>Inbrott, stöld, rån och överfall</c:v>
                </c:pt>
                <c:pt idx="5">
                  <c:v>Maskinskada</c:v>
                </c:pt>
                <c:pt idx="6">
                  <c:v>Naturskador</c:v>
                </c:pt>
                <c:pt idx="7">
                  <c:v>Resa</c:v>
                </c:pt>
              </c:strCache>
            </c:strRef>
          </c:cat>
          <c:val>
            <c:numRef>
              <c:f>'Data Diagram 3'!$C$11:$C$18</c:f>
              <c:numCache>
                <c:formatCode>#,##0</c:formatCode>
                <c:ptCount val="8"/>
                <c:pt idx="0">
                  <c:v>17818</c:v>
                </c:pt>
                <c:pt idx="1">
                  <c:v>17591</c:v>
                </c:pt>
                <c:pt idx="2">
                  <c:v>8679</c:v>
                </c:pt>
                <c:pt idx="3">
                  <c:v>6860</c:v>
                </c:pt>
                <c:pt idx="4">
                  <c:v>6480</c:v>
                </c:pt>
                <c:pt idx="5">
                  <c:v>5038</c:v>
                </c:pt>
                <c:pt idx="6">
                  <c:v>3700</c:v>
                </c:pt>
                <c:pt idx="7">
                  <c:v>3477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B-435E-B393-F5F1A1955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1480778992"/>
        <c:axId val="1224511840"/>
      </c:barChart>
      <c:lineChart>
        <c:grouping val="standard"/>
        <c:varyColors val="0"/>
        <c:ser>
          <c:idx val="1"/>
          <c:order val="1"/>
          <c:tx>
            <c:v>Skadebelopp (höger axel)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'Data Diagram 3'!$B$12:$B$18</c:f>
              <c:strCache>
                <c:ptCount val="7"/>
                <c:pt idx="0">
                  <c:v>Ansvar och rättsskydd</c:v>
                </c:pt>
                <c:pt idx="1">
                  <c:v>Allrisk</c:v>
                </c:pt>
                <c:pt idx="2">
                  <c:v>Brand och åska</c:v>
                </c:pt>
                <c:pt idx="3">
                  <c:v>Inbrott, stöld, rån och överfall</c:v>
                </c:pt>
                <c:pt idx="4">
                  <c:v>Maskinskada</c:v>
                </c:pt>
                <c:pt idx="5">
                  <c:v>Naturskador</c:v>
                </c:pt>
                <c:pt idx="6">
                  <c:v>Resa</c:v>
                </c:pt>
              </c:strCache>
            </c:strRef>
          </c:cat>
          <c:val>
            <c:numRef>
              <c:f>'Data Diagram 3'!$D$11:$D$18</c:f>
              <c:numCache>
                <c:formatCode>#,##0</c:formatCode>
                <c:ptCount val="8"/>
                <c:pt idx="0">
                  <c:v>1430686329</c:v>
                </c:pt>
                <c:pt idx="1">
                  <c:v>1142573844</c:v>
                </c:pt>
                <c:pt idx="2">
                  <c:v>275727009</c:v>
                </c:pt>
                <c:pt idx="3">
                  <c:v>4005904620</c:v>
                </c:pt>
                <c:pt idx="4">
                  <c:v>310350703</c:v>
                </c:pt>
                <c:pt idx="5">
                  <c:v>247166237</c:v>
                </c:pt>
                <c:pt idx="6">
                  <c:v>710543642</c:v>
                </c:pt>
                <c:pt idx="7">
                  <c:v>36996681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E6B-435E-B393-F5F1A1955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841776"/>
        <c:axId val="1483743952"/>
      </c:lineChart>
      <c:catAx>
        <c:axId val="148077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1224511840"/>
        <c:crosses val="autoZero"/>
        <c:auto val="1"/>
        <c:lblAlgn val="ctr"/>
        <c:lblOffset val="100"/>
        <c:noMultiLvlLbl val="0"/>
      </c:catAx>
      <c:valAx>
        <c:axId val="1224511840"/>
        <c:scaling>
          <c:orientation val="minMax"/>
          <c:max val="1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1480778992"/>
        <c:crosses val="autoZero"/>
        <c:crossBetween val="between"/>
        <c:dispUnits>
          <c:builtInUnit val="thousands"/>
        </c:dispUnits>
      </c:valAx>
      <c:valAx>
        <c:axId val="1483743952"/>
        <c:scaling>
          <c:orientation val="minMax"/>
          <c:max val="4500000000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1482841776"/>
        <c:crosses val="max"/>
        <c:crossBetween val="between"/>
        <c:dispUnits>
          <c:builtInUnit val="billions"/>
        </c:dispUnits>
      </c:valAx>
      <c:catAx>
        <c:axId val="1482841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3743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4FE74FE-4D2F-48BD-9CC1-BD230E25AD2B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334AAA4-79B3-45F1-8228-E3D21E0F5273}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5983620-76D5-462E-944B-C2AAF2E788E4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184E2B7-B1DC-461E-B758-05CC170674D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0.96742</cdr:y>
    </cdr:from>
    <cdr:to>
      <cdr:x>0.19558</cdr:x>
      <cdr:y>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E3BD7CB6-2142-44B6-B45A-79CF43D36945}"/>
            </a:ext>
          </a:extLst>
        </cdr:cNvPr>
        <cdr:cNvSpPr txBox="1"/>
      </cdr:nvSpPr>
      <cdr:spPr>
        <a:xfrm xmlns:a="http://schemas.openxmlformats.org/drawingml/2006/main">
          <a:off x="0" y="5851319"/>
          <a:ext cx="1816327" cy="197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000">
              <a:latin typeface="Verdana" panose="020B0604030504040204" pitchFamily="34" charset="0"/>
              <a:ea typeface="Verdana" panose="020B0604030504040204" pitchFamily="34" charset="0"/>
            </a:rPr>
            <a:t>Källa: Svensk Försäkring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F9488499-9264-4A90-8E6F-81828CD7D6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0.00283</cdr:x>
      <cdr:y>0.96076</cdr:y>
    </cdr:from>
    <cdr:to>
      <cdr:x>0.19841</cdr:x>
      <cdr:y>0.99332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89E2351C-A4BC-4F13-AF23-50B239034DDD}"/>
            </a:ext>
          </a:extLst>
        </cdr:cNvPr>
        <cdr:cNvSpPr txBox="1"/>
      </cdr:nvSpPr>
      <cdr:spPr>
        <a:xfrm xmlns:a="http://schemas.openxmlformats.org/drawingml/2006/main">
          <a:off x="26250" y="5814828"/>
          <a:ext cx="1816327" cy="197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000">
              <a:latin typeface="Verdana" panose="020B0604030504040204" pitchFamily="34" charset="0"/>
              <a:ea typeface="Verdana" panose="020B0604030504040204" pitchFamily="34" charset="0"/>
            </a:rPr>
            <a:t>Källa: Svensk Försäkring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970AAE5-2FA5-4993-9674-7D3C9E8831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0.961</cdr:y>
    </cdr:from>
    <cdr:to>
      <cdr:x>0.19558</cdr:x>
      <cdr:y>0.99356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ECFFAE40-C2E1-49D6-A492-D356FE84C22F}"/>
            </a:ext>
          </a:extLst>
        </cdr:cNvPr>
        <cdr:cNvSpPr txBox="1"/>
      </cdr:nvSpPr>
      <cdr:spPr>
        <a:xfrm xmlns:a="http://schemas.openxmlformats.org/drawingml/2006/main">
          <a:off x="0" y="5816290"/>
          <a:ext cx="1816327" cy="197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000">
              <a:latin typeface="Verdana" panose="020B0604030504040204" pitchFamily="34" charset="0"/>
              <a:ea typeface="Verdana" panose="020B0604030504040204" pitchFamily="34" charset="0"/>
            </a:rPr>
            <a:t>Källa: Svensk Försäkring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Svensk Försäkri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6679BB"/>
      </a:accent1>
      <a:accent2>
        <a:srgbClr val="FFD478"/>
      </a:accent2>
      <a:accent3>
        <a:srgbClr val="E93E84"/>
      </a:accent3>
      <a:accent4>
        <a:srgbClr val="C6DE89"/>
      </a:accent4>
      <a:accent5>
        <a:srgbClr val="BBC6E5"/>
      </a:accent5>
      <a:accent6>
        <a:srgbClr val="F494BC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35A42-5F02-42CA-BF1E-929E158816F4}">
  <dimension ref="A1:AE249"/>
  <sheetViews>
    <sheetView topLeftCell="A6" workbookViewId="0">
      <selection activeCell="C35" sqref="C35:D36"/>
    </sheetView>
  </sheetViews>
  <sheetFormatPr defaultRowHeight="12.75" x14ac:dyDescent="0.2"/>
  <cols>
    <col min="1" max="1" width="16.85546875" style="13" customWidth="1"/>
    <col min="2" max="2" width="7.42578125" style="13" customWidth="1"/>
    <col min="3" max="3" width="12" style="13" bestFit="1" customWidth="1"/>
    <col min="4" max="4" width="17.28515625" style="13" bestFit="1" customWidth="1"/>
    <col min="5" max="5" width="4.7109375" style="13" customWidth="1"/>
    <col min="6" max="6" width="8.5703125" style="13" bestFit="1" customWidth="1"/>
    <col min="7" max="7" width="17.28515625" style="13" bestFit="1" customWidth="1"/>
    <col min="8" max="8" width="6.42578125" style="13" customWidth="1"/>
    <col min="9" max="9" width="8" style="13" bestFit="1" customWidth="1"/>
    <col min="10" max="10" width="17.28515625" style="13" bestFit="1" customWidth="1"/>
    <col min="11" max="11" width="3.85546875" style="13" customWidth="1"/>
    <col min="12" max="12" width="7.42578125" style="13" bestFit="1" customWidth="1"/>
    <col min="13" max="13" width="17.28515625" style="13" bestFit="1" customWidth="1"/>
    <col min="14" max="14" width="3.42578125" style="13" customWidth="1"/>
    <col min="15" max="15" width="8.5703125" style="13" bestFit="1" customWidth="1"/>
    <col min="16" max="16" width="17.28515625" style="13" bestFit="1" customWidth="1"/>
    <col min="17" max="17" width="2.85546875" style="13" customWidth="1"/>
    <col min="18" max="18" width="8" style="13" bestFit="1" customWidth="1"/>
    <col min="19" max="19" width="17.28515625" style="13" bestFit="1" customWidth="1"/>
    <col min="20" max="20" width="4" style="13" customWidth="1"/>
    <col min="21" max="21" width="23" style="13" customWidth="1"/>
    <col min="22" max="22" width="29.140625" style="13" customWidth="1"/>
    <col min="23" max="23" width="45.42578125" style="13" bestFit="1" customWidth="1"/>
    <col min="24" max="24" width="14.7109375" style="13" customWidth="1"/>
    <col min="25" max="25" width="8.140625" style="13" customWidth="1"/>
    <col min="26" max="35" width="14.7109375" style="13" customWidth="1"/>
    <col min="36" max="16384" width="9.140625" style="13"/>
  </cols>
  <sheetData>
    <row r="1" spans="1:31" s="8" customFormat="1" x14ac:dyDescent="0.2">
      <c r="A1" s="6" t="s">
        <v>41</v>
      </c>
      <c r="B1" s="7" t="s">
        <v>51</v>
      </c>
    </row>
    <row r="2" spans="1:31" s="8" customFormat="1" x14ac:dyDescent="0.2">
      <c r="A2" s="6"/>
      <c r="B2" s="7"/>
    </row>
    <row r="3" spans="1:31" s="8" customFormat="1" x14ac:dyDescent="0.2">
      <c r="A3" s="8" t="s">
        <v>43</v>
      </c>
      <c r="B3" s="8" t="s">
        <v>33</v>
      </c>
    </row>
    <row r="4" spans="1:31" s="8" customFormat="1" x14ac:dyDescent="0.2">
      <c r="A4" s="8" t="s">
        <v>40</v>
      </c>
      <c r="B4" s="8" t="s">
        <v>42</v>
      </c>
    </row>
    <row r="5" spans="1:31" s="8" customFormat="1" x14ac:dyDescent="0.2">
      <c r="A5" s="8" t="s">
        <v>27</v>
      </c>
      <c r="B5" s="8" t="s">
        <v>30</v>
      </c>
    </row>
    <row r="6" spans="1:31" s="8" customFormat="1" x14ac:dyDescent="0.2">
      <c r="B6" s="8" t="s">
        <v>52</v>
      </c>
    </row>
    <row r="7" spans="1:31" s="8" customFormat="1" x14ac:dyDescent="0.2">
      <c r="A7" s="8" t="s">
        <v>28</v>
      </c>
      <c r="B7" s="8" t="s">
        <v>53</v>
      </c>
    </row>
    <row r="8" spans="1:31" s="8" customFormat="1" x14ac:dyDescent="0.2"/>
    <row r="9" spans="1:31" s="8" customFormat="1" x14ac:dyDescent="0.2">
      <c r="A9" s="8" t="s">
        <v>29</v>
      </c>
      <c r="B9" s="9" t="s">
        <v>54</v>
      </c>
    </row>
    <row r="10" spans="1:31" s="8" customFormat="1" x14ac:dyDescent="0.2">
      <c r="B10" s="9"/>
    </row>
    <row r="11" spans="1:31" x14ac:dyDescent="0.2">
      <c r="B11" s="11"/>
      <c r="C11" s="26" t="s">
        <v>24</v>
      </c>
      <c r="D11" s="26"/>
      <c r="E11" s="12"/>
      <c r="F11" s="26" t="s">
        <v>22</v>
      </c>
      <c r="G11" s="26"/>
      <c r="H11" s="12"/>
      <c r="I11" s="26" t="s">
        <v>23</v>
      </c>
      <c r="J11" s="26"/>
      <c r="K11" s="12"/>
      <c r="L11" s="26" t="s">
        <v>21</v>
      </c>
      <c r="M11" s="26"/>
      <c r="N11" s="12"/>
      <c r="O11" s="26" t="s">
        <v>6</v>
      </c>
      <c r="P11" s="26"/>
      <c r="Q11" s="12"/>
      <c r="R11" s="26" t="s">
        <v>7</v>
      </c>
      <c r="S11" s="26"/>
      <c r="T11" s="12"/>
      <c r="U11" s="27" t="s">
        <v>32</v>
      </c>
      <c r="V11" s="27" t="s">
        <v>19</v>
      </c>
      <c r="W11" s="27" t="s">
        <v>50</v>
      </c>
      <c r="Z11" s="26" t="s">
        <v>25</v>
      </c>
      <c r="AA11" s="26"/>
    </row>
    <row r="12" spans="1:31" x14ac:dyDescent="0.2">
      <c r="B12" s="17" t="s">
        <v>0</v>
      </c>
      <c r="C12" s="4" t="s">
        <v>31</v>
      </c>
      <c r="D12" s="4" t="s">
        <v>5</v>
      </c>
      <c r="F12" s="4" t="s">
        <v>31</v>
      </c>
      <c r="G12" s="4" t="s">
        <v>5</v>
      </c>
      <c r="I12" s="4" t="s">
        <v>31</v>
      </c>
      <c r="J12" s="4" t="s">
        <v>5</v>
      </c>
      <c r="L12" s="4" t="s">
        <v>31</v>
      </c>
      <c r="M12" s="4" t="s">
        <v>5</v>
      </c>
      <c r="O12" s="4" t="s">
        <v>31</v>
      </c>
      <c r="P12" s="4" t="s">
        <v>5</v>
      </c>
      <c r="R12" s="4" t="s">
        <v>31</v>
      </c>
      <c r="S12" s="4" t="s">
        <v>5</v>
      </c>
      <c r="U12" s="28"/>
      <c r="V12" s="28"/>
      <c r="W12" s="28"/>
      <c r="Y12" s="17" t="s">
        <v>0</v>
      </c>
      <c r="Z12" s="4" t="s">
        <v>26</v>
      </c>
      <c r="AA12" s="4" t="s">
        <v>49</v>
      </c>
    </row>
    <row r="13" spans="1:31" x14ac:dyDescent="0.2">
      <c r="B13" s="13" t="s">
        <v>13</v>
      </c>
      <c r="C13" s="2">
        <v>403582</v>
      </c>
      <c r="D13" s="2">
        <v>5155738000</v>
      </c>
      <c r="E13" s="2"/>
      <c r="F13" s="2">
        <v>333337</v>
      </c>
      <c r="G13" s="2">
        <v>2410159000</v>
      </c>
      <c r="H13" s="2"/>
      <c r="I13" s="2">
        <v>6654</v>
      </c>
      <c r="J13" s="2">
        <v>243553000</v>
      </c>
      <c r="K13" s="2"/>
      <c r="L13" s="2">
        <v>20159</v>
      </c>
      <c r="M13" s="2">
        <v>660790000</v>
      </c>
      <c r="N13" s="2"/>
      <c r="O13" s="2">
        <v>100939</v>
      </c>
      <c r="P13" s="2">
        <v>8034313000</v>
      </c>
      <c r="Q13" s="2"/>
      <c r="R13" s="2"/>
      <c r="S13" s="2">
        <v>29176000</v>
      </c>
      <c r="T13" s="2"/>
      <c r="U13" s="10">
        <f t="shared" ref="U13:U22" si="0">L13+O13+F13+I13+C13+R13</f>
        <v>864671</v>
      </c>
      <c r="V13" s="10">
        <f t="shared" ref="V13:V22" si="1">M13+P13+G13+J13+D13+S13</f>
        <v>16533729000</v>
      </c>
      <c r="W13" s="10">
        <f t="shared" ref="W13:W22" si="2">V13/AA13</f>
        <v>19082393548.181046</v>
      </c>
      <c r="Y13" s="14" t="s">
        <v>13</v>
      </c>
      <c r="Z13" s="5">
        <v>200.39</v>
      </c>
      <c r="AA13" s="5">
        <f t="shared" ref="AA13:AA22" si="3">Z13/$Z$22</f>
        <v>0.86643894846074021</v>
      </c>
      <c r="AC13" s="1"/>
      <c r="AD13" s="1"/>
      <c r="AE13" s="1"/>
    </row>
    <row r="14" spans="1:31" x14ac:dyDescent="0.2">
      <c r="B14" s="13" t="s">
        <v>14</v>
      </c>
      <c r="C14" s="2">
        <v>438039</v>
      </c>
      <c r="D14" s="2">
        <v>5235687000</v>
      </c>
      <c r="E14" s="2"/>
      <c r="F14" s="2">
        <v>381956</v>
      </c>
      <c r="G14" s="2">
        <v>2595413000</v>
      </c>
      <c r="H14" s="2"/>
      <c r="I14" s="2">
        <v>6895</v>
      </c>
      <c r="J14" s="2">
        <v>212238000</v>
      </c>
      <c r="K14" s="2"/>
      <c r="L14" s="2">
        <v>23388</v>
      </c>
      <c r="M14" s="2">
        <v>670751000</v>
      </c>
      <c r="N14" s="2"/>
      <c r="O14" s="2">
        <v>122063</v>
      </c>
      <c r="P14" s="2">
        <v>8338773000</v>
      </c>
      <c r="Q14" s="2"/>
      <c r="R14" s="2"/>
      <c r="S14" s="2">
        <v>28004000</v>
      </c>
      <c r="T14" s="2"/>
      <c r="U14" s="10">
        <f t="shared" si="0"/>
        <v>972341</v>
      </c>
      <c r="V14" s="10">
        <f t="shared" si="1"/>
        <v>17080866000</v>
      </c>
      <c r="W14" s="10">
        <f t="shared" si="2"/>
        <v>19564494297.147385</v>
      </c>
      <c r="Y14" s="14" t="s">
        <v>14</v>
      </c>
      <c r="Z14" s="5">
        <v>201.92</v>
      </c>
      <c r="AA14" s="5">
        <f t="shared" si="3"/>
        <v>0.87305430646835003</v>
      </c>
      <c r="AC14" s="1"/>
      <c r="AD14" s="1"/>
      <c r="AE14" s="1"/>
    </row>
    <row r="15" spans="1:31" x14ac:dyDescent="0.2">
      <c r="B15" s="13" t="s">
        <v>15</v>
      </c>
      <c r="C15" s="2">
        <v>417209</v>
      </c>
      <c r="D15" s="2">
        <v>5358019000</v>
      </c>
      <c r="E15" s="2"/>
      <c r="F15" s="2">
        <v>420455</v>
      </c>
      <c r="G15" s="2">
        <v>2865799000</v>
      </c>
      <c r="H15" s="2"/>
      <c r="I15" s="2">
        <v>8472</v>
      </c>
      <c r="J15" s="2">
        <v>260735000</v>
      </c>
      <c r="K15" s="2"/>
      <c r="L15" s="2">
        <v>19606</v>
      </c>
      <c r="M15" s="2">
        <v>600476000</v>
      </c>
      <c r="N15" s="2"/>
      <c r="O15" s="2">
        <v>122235</v>
      </c>
      <c r="P15" s="2">
        <v>8076529000</v>
      </c>
      <c r="Q15" s="2"/>
      <c r="R15" s="2"/>
      <c r="S15" s="2">
        <v>33324000</v>
      </c>
      <c r="T15" s="2"/>
      <c r="U15" s="10">
        <f t="shared" si="0"/>
        <v>987977</v>
      </c>
      <c r="V15" s="10">
        <f t="shared" si="1"/>
        <v>17194882000</v>
      </c>
      <c r="W15" s="10">
        <f t="shared" si="2"/>
        <v>19590306940.689655</v>
      </c>
      <c r="Y15" s="14" t="s">
        <v>15</v>
      </c>
      <c r="Z15" s="5">
        <v>203</v>
      </c>
      <c r="AA15" s="5">
        <f t="shared" si="3"/>
        <v>0.87772397094430987</v>
      </c>
      <c r="AC15" s="1"/>
      <c r="AD15" s="1"/>
      <c r="AE15" s="1"/>
    </row>
    <row r="16" spans="1:31" x14ac:dyDescent="0.2">
      <c r="B16" s="13" t="s">
        <v>16</v>
      </c>
      <c r="C16" s="2">
        <v>343554</v>
      </c>
      <c r="D16" s="2">
        <v>4964996000</v>
      </c>
      <c r="E16" s="2"/>
      <c r="F16" s="2">
        <v>338201</v>
      </c>
      <c r="G16" s="2">
        <v>2399329000</v>
      </c>
      <c r="H16" s="2"/>
      <c r="I16" s="2">
        <v>8690</v>
      </c>
      <c r="J16" s="2">
        <v>385962000</v>
      </c>
      <c r="K16" s="2"/>
      <c r="L16" s="2">
        <v>16938</v>
      </c>
      <c r="M16" s="2">
        <v>541450000</v>
      </c>
      <c r="N16" s="2"/>
      <c r="O16" s="2">
        <v>101807</v>
      </c>
      <c r="P16" s="2">
        <v>6806919000</v>
      </c>
      <c r="Q16" s="2"/>
      <c r="R16" s="2">
        <v>43046</v>
      </c>
      <c r="S16" s="2">
        <v>142644000</v>
      </c>
      <c r="T16" s="2"/>
      <c r="U16" s="10">
        <f t="shared" si="0"/>
        <v>852236</v>
      </c>
      <c r="V16" s="10">
        <f t="shared" si="1"/>
        <v>15241300000</v>
      </c>
      <c r="W16" s="10">
        <f t="shared" si="2"/>
        <v>17207751349.768124</v>
      </c>
      <c r="Y16" s="14" t="s">
        <v>16</v>
      </c>
      <c r="Z16" s="5">
        <v>204.85</v>
      </c>
      <c r="AA16" s="5">
        <f t="shared" si="3"/>
        <v>0.88572293324109297</v>
      </c>
      <c r="AC16" s="1"/>
      <c r="AD16" s="1"/>
      <c r="AE16" s="1"/>
    </row>
    <row r="17" spans="2:31" x14ac:dyDescent="0.2">
      <c r="B17" s="13" t="s">
        <v>17</v>
      </c>
      <c r="C17" s="2">
        <v>369090</v>
      </c>
      <c r="D17" s="2">
        <v>5567224304</v>
      </c>
      <c r="E17" s="2"/>
      <c r="F17" s="2">
        <v>369324</v>
      </c>
      <c r="G17" s="2">
        <v>2678361561</v>
      </c>
      <c r="H17" s="2"/>
      <c r="I17" s="2">
        <v>6140</v>
      </c>
      <c r="J17" s="2">
        <v>207355117</v>
      </c>
      <c r="K17" s="2"/>
      <c r="L17" s="2">
        <v>18778</v>
      </c>
      <c r="M17" s="2">
        <v>645510435</v>
      </c>
      <c r="N17" s="2"/>
      <c r="O17" s="2">
        <v>93442</v>
      </c>
      <c r="P17" s="2">
        <v>7575620065</v>
      </c>
      <c r="Q17" s="2"/>
      <c r="R17" s="2">
        <v>38425</v>
      </c>
      <c r="S17" s="2">
        <v>291503109</v>
      </c>
      <c r="T17" s="2"/>
      <c r="U17" s="10">
        <f t="shared" si="0"/>
        <v>895199</v>
      </c>
      <c r="V17" s="10">
        <f t="shared" si="1"/>
        <v>16965574591</v>
      </c>
      <c r="W17" s="10">
        <f t="shared" si="2"/>
        <v>18790336612.42448</v>
      </c>
      <c r="Y17" s="14" t="s">
        <v>17</v>
      </c>
      <c r="Z17" s="5">
        <v>208.82</v>
      </c>
      <c r="AA17" s="5">
        <f t="shared" si="3"/>
        <v>0.90288827395364923</v>
      </c>
      <c r="AC17" s="1"/>
      <c r="AD17" s="1"/>
      <c r="AE17" s="1"/>
    </row>
    <row r="18" spans="2:31" x14ac:dyDescent="0.2">
      <c r="B18" s="13" t="s">
        <v>18</v>
      </c>
      <c r="C18" s="2">
        <v>358004</v>
      </c>
      <c r="D18" s="2">
        <v>5615647000</v>
      </c>
      <c r="E18" s="2"/>
      <c r="F18" s="2">
        <v>360236</v>
      </c>
      <c r="G18" s="2">
        <v>2724002000</v>
      </c>
      <c r="H18" s="2"/>
      <c r="I18" s="2">
        <v>8736</v>
      </c>
      <c r="J18" s="2">
        <v>451810000</v>
      </c>
      <c r="K18" s="2"/>
      <c r="L18" s="2">
        <v>16016</v>
      </c>
      <c r="M18" s="2">
        <v>624929000</v>
      </c>
      <c r="N18" s="2"/>
      <c r="O18" s="2">
        <v>86171</v>
      </c>
      <c r="P18" s="2">
        <v>8295127000</v>
      </c>
      <c r="Q18" s="2"/>
      <c r="R18" s="2">
        <v>24457</v>
      </c>
      <c r="S18" s="2">
        <v>207434000</v>
      </c>
      <c r="T18" s="2"/>
      <c r="U18" s="10">
        <f t="shared" si="0"/>
        <v>853620</v>
      </c>
      <c r="V18" s="10">
        <f t="shared" si="1"/>
        <v>17918949000</v>
      </c>
      <c r="W18" s="10">
        <f t="shared" si="2"/>
        <v>19482392462.955997</v>
      </c>
      <c r="Y18" s="14" t="s">
        <v>18</v>
      </c>
      <c r="Z18" s="5">
        <v>212.72</v>
      </c>
      <c r="AA18" s="5">
        <f t="shared" si="3"/>
        <v>0.91975095122794881</v>
      </c>
      <c r="AC18" s="1"/>
      <c r="AD18" s="1"/>
      <c r="AE18" s="1"/>
    </row>
    <row r="19" spans="2:31" x14ac:dyDescent="0.2">
      <c r="B19" s="13" t="s">
        <v>2</v>
      </c>
      <c r="C19" s="2">
        <v>383667</v>
      </c>
      <c r="D19" s="2">
        <v>6067894960</v>
      </c>
      <c r="E19" s="2"/>
      <c r="F19" s="2">
        <v>375504</v>
      </c>
      <c r="G19" s="2">
        <v>2807494804</v>
      </c>
      <c r="H19" s="2"/>
      <c r="I19" s="2">
        <v>14941</v>
      </c>
      <c r="J19" s="2">
        <v>752435672</v>
      </c>
      <c r="K19" s="2"/>
      <c r="L19" s="2">
        <v>18026</v>
      </c>
      <c r="M19" s="2">
        <v>709420809</v>
      </c>
      <c r="N19" s="2"/>
      <c r="O19" s="2">
        <v>129402</v>
      </c>
      <c r="P19" s="2">
        <v>9628334576</v>
      </c>
      <c r="Q19" s="2"/>
      <c r="R19" s="2">
        <v>2027</v>
      </c>
      <c r="S19" s="2">
        <v>31904620</v>
      </c>
      <c r="T19" s="2"/>
      <c r="U19" s="10">
        <f t="shared" si="0"/>
        <v>923567</v>
      </c>
      <c r="V19" s="10">
        <f t="shared" si="1"/>
        <v>19997485441</v>
      </c>
      <c r="W19" s="10">
        <f t="shared" si="2"/>
        <v>21277169953.510052</v>
      </c>
      <c r="Y19" s="14" t="s">
        <v>2</v>
      </c>
      <c r="Z19" s="5">
        <v>217.37</v>
      </c>
      <c r="AA19" s="5">
        <f t="shared" si="3"/>
        <v>0.93985645105499827</v>
      </c>
      <c r="AC19" s="1"/>
      <c r="AD19" s="1"/>
      <c r="AE19" s="1"/>
    </row>
    <row r="20" spans="2:31" x14ac:dyDescent="0.2">
      <c r="B20" s="13" t="s">
        <v>20</v>
      </c>
      <c r="C20" s="2">
        <v>393061</v>
      </c>
      <c r="D20" s="2">
        <v>6030799430</v>
      </c>
      <c r="E20" s="2"/>
      <c r="F20" s="2">
        <v>505609</v>
      </c>
      <c r="G20" s="2">
        <v>2957992063</v>
      </c>
      <c r="H20" s="2"/>
      <c r="I20" s="2">
        <v>5423</v>
      </c>
      <c r="J20" s="2">
        <v>163455367</v>
      </c>
      <c r="K20" s="2"/>
      <c r="L20" s="2">
        <v>21036</v>
      </c>
      <c r="M20" s="2">
        <v>764468788</v>
      </c>
      <c r="N20" s="2"/>
      <c r="O20" s="2">
        <v>94241</v>
      </c>
      <c r="P20" s="2">
        <v>8462255700</v>
      </c>
      <c r="Q20" s="2"/>
      <c r="R20" s="2">
        <v>2488</v>
      </c>
      <c r="S20" s="2">
        <v>48400795</v>
      </c>
      <c r="T20" s="2"/>
      <c r="U20" s="10">
        <f t="shared" si="0"/>
        <v>1021858</v>
      </c>
      <c r="V20" s="10">
        <f t="shared" si="1"/>
        <v>18427372143</v>
      </c>
      <c r="W20" s="10">
        <f t="shared" si="2"/>
        <v>19287154949.690186</v>
      </c>
      <c r="Y20" s="14" t="s">
        <v>20</v>
      </c>
      <c r="Z20" s="5">
        <v>220.97</v>
      </c>
      <c r="AA20" s="5">
        <f t="shared" si="3"/>
        <v>0.95542199930819782</v>
      </c>
      <c r="AC20" s="1"/>
      <c r="AD20" s="1"/>
      <c r="AE20" s="1"/>
    </row>
    <row r="21" spans="2:31" x14ac:dyDescent="0.2">
      <c r="B21" s="13" t="s">
        <v>46</v>
      </c>
      <c r="C21" s="2">
        <v>344817</v>
      </c>
      <c r="D21" s="2">
        <v>5607418740</v>
      </c>
      <c r="E21" s="2"/>
      <c r="F21" s="2">
        <v>463303</v>
      </c>
      <c r="G21" s="2">
        <v>2595638207</v>
      </c>
      <c r="H21" s="2"/>
      <c r="I21" s="2">
        <v>6263</v>
      </c>
      <c r="J21" s="2">
        <v>170023872</v>
      </c>
      <c r="K21" s="2"/>
      <c r="L21" s="2">
        <v>16892</v>
      </c>
      <c r="M21" s="2">
        <v>654879780</v>
      </c>
      <c r="N21" s="2"/>
      <c r="O21" s="2">
        <v>89030</v>
      </c>
      <c r="P21" s="2">
        <v>10325786050</v>
      </c>
      <c r="Q21" s="2"/>
      <c r="R21" s="2">
        <v>2649</v>
      </c>
      <c r="S21" s="2">
        <v>40618415</v>
      </c>
      <c r="T21" s="2"/>
      <c r="U21" s="10">
        <f t="shared" si="0"/>
        <v>922954</v>
      </c>
      <c r="V21" s="10">
        <f t="shared" si="1"/>
        <v>19394365064</v>
      </c>
      <c r="W21" s="10">
        <f t="shared" si="2"/>
        <v>20197805979.835735</v>
      </c>
      <c r="Y21" s="14" t="s">
        <v>46</v>
      </c>
      <c r="Z21" s="13">
        <v>222.08</v>
      </c>
      <c r="AA21" s="5">
        <f t="shared" si="3"/>
        <v>0.96022137668626772</v>
      </c>
      <c r="AC21" s="1"/>
      <c r="AD21" s="1"/>
      <c r="AE21" s="1"/>
    </row>
    <row r="22" spans="2:31" ht="12.75" customHeight="1" x14ac:dyDescent="0.2">
      <c r="B22" s="13" t="s">
        <v>48</v>
      </c>
      <c r="C22" s="20">
        <v>334023</v>
      </c>
      <c r="D22" s="20">
        <v>7420655650</v>
      </c>
      <c r="E22" s="2"/>
      <c r="F22" s="20">
        <v>440820</v>
      </c>
      <c r="G22" s="20">
        <v>2521038433</v>
      </c>
      <c r="H22" s="2"/>
      <c r="I22" s="20">
        <v>5502</v>
      </c>
      <c r="J22" s="20">
        <v>169835293</v>
      </c>
      <c r="K22" s="2"/>
      <c r="L22" s="20">
        <v>19317</v>
      </c>
      <c r="M22" s="20">
        <v>903977818</v>
      </c>
      <c r="N22" s="2"/>
      <c r="O22" s="20">
        <v>92439</v>
      </c>
      <c r="P22" s="20">
        <v>9047490240</v>
      </c>
      <c r="Q22" s="2"/>
      <c r="R22" s="20">
        <v>1591</v>
      </c>
      <c r="S22" s="20">
        <v>14282180</v>
      </c>
      <c r="T22" s="2"/>
      <c r="U22" s="10">
        <f t="shared" si="0"/>
        <v>893692</v>
      </c>
      <c r="V22" s="10">
        <f t="shared" si="1"/>
        <v>20077279614</v>
      </c>
      <c r="W22" s="10">
        <f t="shared" si="2"/>
        <v>20077279614</v>
      </c>
      <c r="Y22" s="14" t="s">
        <v>48</v>
      </c>
      <c r="Z22" s="13">
        <v>231.28</v>
      </c>
      <c r="AA22" s="5">
        <f t="shared" si="3"/>
        <v>1</v>
      </c>
      <c r="AC22" s="15"/>
      <c r="AD22" s="15"/>
    </row>
    <row r="23" spans="2:31" x14ac:dyDescent="0.2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AE23" s="15"/>
    </row>
    <row r="24" spans="2:31" x14ac:dyDescent="0.2">
      <c r="C24" s="20"/>
      <c r="D24" s="20"/>
      <c r="E24" s="2"/>
      <c r="F24" s="20"/>
      <c r="G24" s="20"/>
      <c r="H24" s="2"/>
      <c r="I24" s="20"/>
      <c r="J24" s="20"/>
      <c r="K24" s="2"/>
      <c r="L24" s="20"/>
      <c r="M24" s="20"/>
      <c r="N24" s="2"/>
      <c r="O24" s="20"/>
      <c r="P24" s="20"/>
      <c r="Q24" s="2"/>
      <c r="R24" s="20"/>
      <c r="S24" s="20"/>
      <c r="T24" s="2"/>
      <c r="U24" s="20"/>
      <c r="V24" s="20"/>
    </row>
    <row r="25" spans="2:31" x14ac:dyDescent="0.2">
      <c r="C25" s="2">
        <f>C22-C21</f>
        <v>-10794</v>
      </c>
      <c r="D25" s="2">
        <f>D22-D21</f>
        <v>1813236910</v>
      </c>
      <c r="E25" s="2"/>
      <c r="F25" s="2">
        <f t="shared" ref="F25:G25" si="4">F22-F21</f>
        <v>-22483</v>
      </c>
      <c r="G25" s="2">
        <f t="shared" si="4"/>
        <v>-74599774</v>
      </c>
      <c r="H25" s="2"/>
      <c r="I25" s="2">
        <f t="shared" ref="I25:J25" si="5">I22-I21</f>
        <v>-761</v>
      </c>
      <c r="J25" s="2">
        <f t="shared" si="5"/>
        <v>-188579</v>
      </c>
      <c r="K25" s="2"/>
      <c r="L25" s="2">
        <f t="shared" ref="L25:M25" si="6">L22-L21</f>
        <v>2425</v>
      </c>
      <c r="M25" s="2">
        <f t="shared" si="6"/>
        <v>249098038</v>
      </c>
      <c r="N25" s="2"/>
      <c r="O25" s="2">
        <f t="shared" ref="O25:P25" si="7">O22-O21</f>
        <v>3409</v>
      </c>
      <c r="P25" s="2">
        <f t="shared" si="7"/>
        <v>-1278295810</v>
      </c>
      <c r="Q25" s="2"/>
      <c r="R25" s="2">
        <f t="shared" ref="R25:S25" si="8">R22-R21</f>
        <v>-1058</v>
      </c>
      <c r="S25" s="2">
        <f t="shared" si="8"/>
        <v>-26336235</v>
      </c>
      <c r="T25" s="2"/>
      <c r="U25" s="2">
        <f>U22-U21</f>
        <v>-29262</v>
      </c>
      <c r="V25" s="2">
        <f>V22-V21</f>
        <v>682914550</v>
      </c>
      <c r="W25" s="2">
        <f>W22-W21</f>
        <v>-120526365.83573532</v>
      </c>
    </row>
    <row r="26" spans="2:31" x14ac:dyDescent="0.2">
      <c r="C26" s="23">
        <f>C25/C21</f>
        <v>-3.1303561019323294E-2</v>
      </c>
      <c r="D26" s="23">
        <f>D25/D21</f>
        <v>0.32336392091880767</v>
      </c>
      <c r="E26" s="2"/>
      <c r="F26" s="23">
        <f t="shared" ref="F26:G26" si="9">F25/F21</f>
        <v>-4.8527637420867124E-2</v>
      </c>
      <c r="G26" s="23">
        <f t="shared" si="9"/>
        <v>-2.8740436089597136E-2</v>
      </c>
      <c r="H26" s="2"/>
      <c r="I26" s="23">
        <f t="shared" ref="I26:J26" si="10">I25/I21</f>
        <v>-0.12150726488903081</v>
      </c>
      <c r="J26" s="23">
        <f t="shared" si="10"/>
        <v>-1.1091324869957084E-3</v>
      </c>
      <c r="K26" s="2"/>
      <c r="L26" s="23">
        <f t="shared" ref="L26:M26" si="11">L25/L21</f>
        <v>0.14355908122188019</v>
      </c>
      <c r="M26" s="23">
        <f t="shared" si="11"/>
        <v>0.38037216235321847</v>
      </c>
      <c r="N26" s="2"/>
      <c r="O26" s="23">
        <f t="shared" ref="O26:P26" si="12">O25/O21</f>
        <v>3.8290463888576882E-2</v>
      </c>
      <c r="P26" s="23">
        <f t="shared" si="12"/>
        <v>-0.12379646487058484</v>
      </c>
      <c r="Q26" s="2"/>
      <c r="R26" s="23">
        <f t="shared" ref="R26:S26" si="13">R25/R21</f>
        <v>-0.39939599848999624</v>
      </c>
      <c r="S26" s="23">
        <f t="shared" si="13"/>
        <v>-0.64838165152431482</v>
      </c>
      <c r="T26" s="2"/>
      <c r="U26" s="1">
        <f>U25/U21</f>
        <v>-3.1704722012147954E-2</v>
      </c>
      <c r="V26" s="1">
        <f>V25/V21</f>
        <v>3.5212008629642244E-2</v>
      </c>
      <c r="W26" s="1">
        <f>W25/W21</f>
        <v>-5.9672999114884825E-3</v>
      </c>
      <c r="AA26" s="5"/>
    </row>
    <row r="27" spans="2:31" x14ac:dyDescent="0.2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AA27" s="5"/>
    </row>
    <row r="28" spans="2:31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AA28" s="5"/>
    </row>
    <row r="29" spans="2:31" x14ac:dyDescent="0.2">
      <c r="C29" s="20"/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>
        <f>U22-U13</f>
        <v>29021</v>
      </c>
      <c r="V29" s="2">
        <f>V22-V13</f>
        <v>3543550614</v>
      </c>
      <c r="W29" s="2">
        <f>W22-W13</f>
        <v>994886065.81895447</v>
      </c>
      <c r="AA29" s="5"/>
    </row>
    <row r="30" spans="2:31" x14ac:dyDescent="0.2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">
        <f>U29/U13</f>
        <v>3.3563054618461818E-2</v>
      </c>
      <c r="V30" s="1">
        <f>V29/V13</f>
        <v>0.21432252905560506</v>
      </c>
      <c r="W30" s="1">
        <f>W29/W13</f>
        <v>5.2136335167125201E-2</v>
      </c>
      <c r="AA30" s="5"/>
    </row>
    <row r="31" spans="2:31" x14ac:dyDescent="0.2">
      <c r="C31" s="2"/>
      <c r="D31" s="2">
        <f>D25+G25+J25+M25+P25+S25</f>
        <v>682914550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AA31" s="5"/>
    </row>
    <row r="32" spans="2:31" x14ac:dyDescent="0.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1"/>
      <c r="AA32" s="5"/>
    </row>
    <row r="33" spans="3:27" x14ac:dyDescent="0.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0" t="s">
        <v>32</v>
      </c>
      <c r="V33" s="20" t="s">
        <v>19</v>
      </c>
      <c r="W33" s="1"/>
      <c r="Z33" s="26" t="s">
        <v>25</v>
      </c>
      <c r="AA33" s="26"/>
    </row>
    <row r="34" spans="3:27" x14ac:dyDescent="0.2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0"/>
      <c r="V34" s="20"/>
      <c r="W34" s="1"/>
      <c r="Y34" s="17" t="s">
        <v>0</v>
      </c>
      <c r="Z34" s="4" t="s">
        <v>26</v>
      </c>
      <c r="AA34" s="4" t="s">
        <v>49</v>
      </c>
    </row>
    <row r="35" spans="3:27" x14ac:dyDescent="0.2">
      <c r="C35" s="2">
        <f>(C22+F22+I22+L22)-(C21+F21+I21+L21)</f>
        <v>-31613</v>
      </c>
      <c r="D35" s="2">
        <f>(D22+G22+J22+M22)-(D21+G21+J21+M21)</f>
        <v>1987546595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0">
        <v>860659</v>
      </c>
      <c r="V35" s="20">
        <v>16583711000</v>
      </c>
      <c r="W35" s="20">
        <f>V35/AA35</f>
        <v>19338883074.06847</v>
      </c>
      <c r="Y35" s="14" t="s">
        <v>12</v>
      </c>
      <c r="Z35" s="22">
        <v>198.33</v>
      </c>
      <c r="AA35" s="5">
        <f t="shared" ref="AA35:AA45" si="14">Z35/$Z$22</f>
        <v>0.85753199584918716</v>
      </c>
    </row>
    <row r="36" spans="3:27" x14ac:dyDescent="0.2">
      <c r="C36" s="1">
        <f>C35/(C21+F21+I21+L21)</f>
        <v>-3.8029532946377551E-2</v>
      </c>
      <c r="D36" s="1">
        <f>D35/(D21+G21+J21+M21)</f>
        <v>0.22015454910383134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0">
        <v>864671</v>
      </c>
      <c r="V36" s="20">
        <v>16533729000</v>
      </c>
      <c r="W36" s="20">
        <f t="shared" ref="W36:W45" si="15">V36/AA36</f>
        <v>19082393548.181046</v>
      </c>
      <c r="Y36" s="14" t="s">
        <v>13</v>
      </c>
      <c r="Z36" s="5">
        <v>200.39</v>
      </c>
      <c r="AA36" s="5">
        <f t="shared" si="14"/>
        <v>0.86643894846074021</v>
      </c>
    </row>
    <row r="37" spans="3:27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0">
        <v>972341</v>
      </c>
      <c r="V37" s="20">
        <v>17080866000</v>
      </c>
      <c r="W37" s="20">
        <f t="shared" si="15"/>
        <v>19564494297.147385</v>
      </c>
      <c r="Y37" s="14" t="s">
        <v>14</v>
      </c>
      <c r="Z37" s="5">
        <v>201.92</v>
      </c>
      <c r="AA37" s="5">
        <f t="shared" si="14"/>
        <v>0.87305430646835003</v>
      </c>
    </row>
    <row r="38" spans="3:27" x14ac:dyDescent="0.2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0">
        <v>987977</v>
      </c>
      <c r="V38" s="20">
        <v>17194882000</v>
      </c>
      <c r="W38" s="20">
        <f t="shared" si="15"/>
        <v>19590306940.689655</v>
      </c>
      <c r="Y38" s="14" t="s">
        <v>15</v>
      </c>
      <c r="Z38" s="5">
        <v>203</v>
      </c>
      <c r="AA38" s="5">
        <f t="shared" si="14"/>
        <v>0.87772397094430987</v>
      </c>
    </row>
    <row r="39" spans="3:27" x14ac:dyDescent="0.2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0">
        <v>852236</v>
      </c>
      <c r="V39" s="20">
        <v>15241300000</v>
      </c>
      <c r="W39" s="20">
        <f t="shared" si="15"/>
        <v>17207751349.768124</v>
      </c>
      <c r="Y39" s="14" t="s">
        <v>16</v>
      </c>
      <c r="Z39" s="5">
        <v>204.85</v>
      </c>
      <c r="AA39" s="5">
        <f t="shared" si="14"/>
        <v>0.88572293324109297</v>
      </c>
    </row>
    <row r="40" spans="3:27" x14ac:dyDescent="0.2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0">
        <v>895199</v>
      </c>
      <c r="V40" s="20">
        <v>16965574591</v>
      </c>
      <c r="W40" s="20">
        <f t="shared" si="15"/>
        <v>18790336612.42448</v>
      </c>
      <c r="Y40" s="14" t="s">
        <v>17</v>
      </c>
      <c r="Z40" s="5">
        <v>208.82</v>
      </c>
      <c r="AA40" s="5">
        <f t="shared" si="14"/>
        <v>0.90288827395364923</v>
      </c>
    </row>
    <row r="41" spans="3:27" x14ac:dyDescent="0.2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0">
        <v>853620</v>
      </c>
      <c r="V41" s="20">
        <v>17918949000</v>
      </c>
      <c r="W41" s="20">
        <f t="shared" si="15"/>
        <v>19482392462.955997</v>
      </c>
      <c r="Y41" s="14" t="s">
        <v>18</v>
      </c>
      <c r="Z41" s="5">
        <v>212.72</v>
      </c>
      <c r="AA41" s="5">
        <f t="shared" si="14"/>
        <v>0.91975095122794881</v>
      </c>
    </row>
    <row r="42" spans="3:27" x14ac:dyDescent="0.2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>
        <v>923567</v>
      </c>
      <c r="V42" s="2">
        <v>19997485441</v>
      </c>
      <c r="W42" s="20">
        <f t="shared" si="15"/>
        <v>21277169953.510052</v>
      </c>
      <c r="Y42" s="14" t="s">
        <v>2</v>
      </c>
      <c r="Z42" s="5">
        <v>217.37</v>
      </c>
      <c r="AA42" s="5">
        <f t="shared" si="14"/>
        <v>0.93985645105499827</v>
      </c>
    </row>
    <row r="43" spans="3:27" x14ac:dyDescent="0.2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>
        <v>1021858</v>
      </c>
      <c r="V43" s="2">
        <v>18427372143</v>
      </c>
      <c r="W43" s="20">
        <f t="shared" si="15"/>
        <v>19287154949.690186</v>
      </c>
      <c r="Y43" s="14" t="s">
        <v>20</v>
      </c>
      <c r="Z43" s="5">
        <v>220.97</v>
      </c>
      <c r="AA43" s="5">
        <f t="shared" si="14"/>
        <v>0.95542199930819782</v>
      </c>
    </row>
    <row r="44" spans="3:27" x14ac:dyDescent="0.2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>
        <v>922954</v>
      </c>
      <c r="V44" s="2">
        <v>19394365064</v>
      </c>
      <c r="W44" s="20">
        <f t="shared" si="15"/>
        <v>20197805979.835735</v>
      </c>
      <c r="Y44" s="14" t="s">
        <v>46</v>
      </c>
      <c r="Z44" s="13">
        <v>222.08</v>
      </c>
      <c r="AA44" s="5">
        <f t="shared" si="14"/>
        <v>0.96022137668626772</v>
      </c>
    </row>
    <row r="45" spans="3:27" x14ac:dyDescent="0.2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>
        <v>893692</v>
      </c>
      <c r="V45" s="2">
        <v>20077279614</v>
      </c>
      <c r="W45" s="20">
        <f t="shared" si="15"/>
        <v>20077279614</v>
      </c>
      <c r="Y45" s="14" t="s">
        <v>48</v>
      </c>
      <c r="Z45" s="13">
        <v>231.28</v>
      </c>
      <c r="AA45" s="5">
        <f t="shared" si="14"/>
        <v>1</v>
      </c>
    </row>
    <row r="46" spans="3:27" x14ac:dyDescent="0.2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3:27" x14ac:dyDescent="0.2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3:27" x14ac:dyDescent="0.2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3">
        <f>(U36-U35)/U35</f>
        <v>4.6615442352894703E-3</v>
      </c>
      <c r="V48" s="23">
        <f t="shared" ref="V48:W48" si="16">(V36-V35)/V35</f>
        <v>-3.0139213110985832E-3</v>
      </c>
      <c r="W48" s="23">
        <f t="shared" si="16"/>
        <v>-1.3262892427916458E-2</v>
      </c>
    </row>
    <row r="49" spans="3:23" x14ac:dyDescent="0.2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3">
        <f t="shared" ref="U49:W57" si="17">(U37-U36)/U36</f>
        <v>0.12452134973880238</v>
      </c>
      <c r="V49" s="23">
        <f t="shared" si="17"/>
        <v>3.3092171765970034E-2</v>
      </c>
      <c r="W49" s="23">
        <f t="shared" si="17"/>
        <v>2.5264165511998546E-2</v>
      </c>
    </row>
    <row r="50" spans="3:23" x14ac:dyDescent="0.2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3">
        <f t="shared" si="17"/>
        <v>1.6080778245492065E-2</v>
      </c>
      <c r="V50" s="23">
        <f t="shared" si="17"/>
        <v>6.6750713927502267E-3</v>
      </c>
      <c r="W50" s="23">
        <f t="shared" si="17"/>
        <v>1.3193616533208473E-3</v>
      </c>
    </row>
    <row r="51" spans="3:23" x14ac:dyDescent="0.2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3">
        <f t="shared" si="17"/>
        <v>-0.13739287453047996</v>
      </c>
      <c r="V51" s="23">
        <f t="shared" si="17"/>
        <v>-0.11361415565399054</v>
      </c>
      <c r="W51" s="23">
        <f t="shared" si="17"/>
        <v>-0.12161910469982949</v>
      </c>
    </row>
    <row r="52" spans="3:23" x14ac:dyDescent="0.2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3">
        <f t="shared" si="17"/>
        <v>5.0412092425102903E-2</v>
      </c>
      <c r="V52" s="23">
        <f t="shared" si="17"/>
        <v>0.11313172701803652</v>
      </c>
      <c r="W52" s="23">
        <f t="shared" si="17"/>
        <v>9.1969324200961461E-2</v>
      </c>
    </row>
    <row r="53" spans="3:23" x14ac:dyDescent="0.2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3">
        <f t="shared" si="17"/>
        <v>-4.6446655994924035E-2</v>
      </c>
      <c r="V53" s="23">
        <f t="shared" si="17"/>
        <v>5.6194643092474558E-2</v>
      </c>
      <c r="W53" s="23">
        <f t="shared" si="17"/>
        <v>3.6830412610805399E-2</v>
      </c>
    </row>
    <row r="54" spans="3:23" x14ac:dyDescent="0.2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3">
        <f t="shared" si="17"/>
        <v>8.1941613364260438E-2</v>
      </c>
      <c r="V54" s="23">
        <f t="shared" si="17"/>
        <v>0.11599655989868603</v>
      </c>
      <c r="W54" s="23">
        <f t="shared" si="17"/>
        <v>9.2123053878863229E-2</v>
      </c>
    </row>
    <row r="55" spans="3:23" x14ac:dyDescent="0.2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3">
        <f t="shared" si="17"/>
        <v>0.10642541364080786</v>
      </c>
      <c r="V55" s="23">
        <f t="shared" si="17"/>
        <v>-7.8515536497446969E-2</v>
      </c>
      <c r="W55" s="23">
        <f t="shared" si="17"/>
        <v>-9.3528181058288598E-2</v>
      </c>
    </row>
    <row r="56" spans="3:23" x14ac:dyDescent="0.2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3">
        <f t="shared" si="17"/>
        <v>-9.6788399170921982E-2</v>
      </c>
      <c r="V56" s="23">
        <f t="shared" si="17"/>
        <v>5.2475899086204286E-2</v>
      </c>
      <c r="W56" s="23">
        <f t="shared" si="17"/>
        <v>4.7215415260620272E-2</v>
      </c>
    </row>
    <row r="57" spans="3:23" x14ac:dyDescent="0.2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3">
        <f t="shared" si="17"/>
        <v>-3.1704722012147954E-2</v>
      </c>
      <c r="V57" s="23">
        <f t="shared" si="17"/>
        <v>3.5212008629642244E-2</v>
      </c>
      <c r="W57" s="23">
        <f t="shared" si="17"/>
        <v>-5.9672999114884825E-3</v>
      </c>
    </row>
    <row r="58" spans="3:23" x14ac:dyDescent="0.2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3"/>
      <c r="V58" s="2"/>
    </row>
    <row r="59" spans="3:23" x14ac:dyDescent="0.2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3">
        <f>AVERAGE(U48:U57)</f>
        <v>7.171013994128117E-3</v>
      </c>
      <c r="V59" s="23">
        <f>AVERAGE(V48:V57)</f>
        <v>2.1763446742122779E-2</v>
      </c>
      <c r="W59" s="23">
        <f>AVERAGE(W48:W57)</f>
        <v>6.0344255019046718E-3</v>
      </c>
    </row>
    <row r="60" spans="3:23" x14ac:dyDescent="0.2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3"/>
      <c r="V60" s="2"/>
    </row>
    <row r="61" spans="3:23" x14ac:dyDescent="0.2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3"/>
      <c r="V61" s="2"/>
    </row>
    <row r="62" spans="3:23" x14ac:dyDescent="0.2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3"/>
      <c r="V62" s="2"/>
    </row>
    <row r="63" spans="3:23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3"/>
      <c r="V63" s="2"/>
    </row>
    <row r="64" spans="3:23" x14ac:dyDescent="0.2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3"/>
      <c r="V64" s="2"/>
    </row>
    <row r="65" spans="3:22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3"/>
      <c r="V65" s="2"/>
    </row>
    <row r="66" spans="3:22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3:22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3:22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3:22" x14ac:dyDescent="0.2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3:22" x14ac:dyDescent="0.2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3:22" x14ac:dyDescent="0.2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3:22" x14ac:dyDescent="0.2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3:22" x14ac:dyDescent="0.2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3:22" x14ac:dyDescent="0.2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3:22" x14ac:dyDescent="0.2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3:22" x14ac:dyDescent="0.2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3:22" x14ac:dyDescent="0.2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3:22" x14ac:dyDescent="0.2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3:22" x14ac:dyDescent="0.2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3:22" x14ac:dyDescent="0.2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3:22" x14ac:dyDescent="0.2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3:22" x14ac:dyDescent="0.2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3:22" x14ac:dyDescent="0.2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3:22" x14ac:dyDescent="0.2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3:22" x14ac:dyDescent="0.2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3:22" x14ac:dyDescent="0.2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3:22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3:22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3:22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3:22" x14ac:dyDescent="0.2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3:22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3:22" x14ac:dyDescent="0.2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3:22" x14ac:dyDescent="0.2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3:22" x14ac:dyDescent="0.2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3:22" x14ac:dyDescent="0.2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3:22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3:22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3:22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3:22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3:22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3:22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3:22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3:2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3:2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3:2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3:2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3:2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3:2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3:2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3:2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3:2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3:2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3:2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3:2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3:2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3:2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3:2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3:2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3:2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3:2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3:2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3:2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3:2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3:2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3:2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3:2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3:2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3:2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3:2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3:2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3:2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3:2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3:2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3:2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3:2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3:2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3:2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3:2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3:2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3:2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3:2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3:2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3:2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3:2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3:2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3:2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3:2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3:2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3:2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3:2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3:2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3:2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3:2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3:2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3:2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3:2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3:2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3:2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3:2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3:2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3:2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3:2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3:2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3:2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3:2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3:2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3:2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3:2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3:2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3:2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3:2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3:2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3:2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3:2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3:2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3:2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3:2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3:2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3:2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3:22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3:22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3:22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3:22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3:22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3:22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3:22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3:22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3:22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3:22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3:22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3:22" x14ac:dyDescent="0.2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3:22" x14ac:dyDescent="0.2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3:22" x14ac:dyDescent="0.2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3:22" x14ac:dyDescent="0.2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3:22" x14ac:dyDescent="0.2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3:22" x14ac:dyDescent="0.2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3:22" x14ac:dyDescent="0.2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3:22" x14ac:dyDescent="0.2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3:22" x14ac:dyDescent="0.2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3:22" x14ac:dyDescent="0.2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3:22" x14ac:dyDescent="0.2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3:22" x14ac:dyDescent="0.2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3:22" x14ac:dyDescent="0.2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3:22" x14ac:dyDescent="0.2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3:22" x14ac:dyDescent="0.2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3:22" x14ac:dyDescent="0.2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3:22" x14ac:dyDescent="0.2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3:22" x14ac:dyDescent="0.2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3:22" x14ac:dyDescent="0.2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3:22" x14ac:dyDescent="0.2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3:22" x14ac:dyDescent="0.2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3:22" x14ac:dyDescent="0.2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3:22" x14ac:dyDescent="0.2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3:22" x14ac:dyDescent="0.2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3:22" x14ac:dyDescent="0.2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3:22" x14ac:dyDescent="0.2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3:22" x14ac:dyDescent="0.2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3:22" x14ac:dyDescent="0.2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3:22" x14ac:dyDescent="0.2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3:22" x14ac:dyDescent="0.2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3:22" x14ac:dyDescent="0.2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3:22" x14ac:dyDescent="0.2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3:22" x14ac:dyDescent="0.2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3:22" x14ac:dyDescent="0.2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3:22" x14ac:dyDescent="0.2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3:22" x14ac:dyDescent="0.2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3:22" x14ac:dyDescent="0.2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3:22" x14ac:dyDescent="0.2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3:22" x14ac:dyDescent="0.2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3:22" x14ac:dyDescent="0.2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3:22" x14ac:dyDescent="0.2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3:22" x14ac:dyDescent="0.2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3:22" x14ac:dyDescent="0.2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3:22" x14ac:dyDescent="0.2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3:22" x14ac:dyDescent="0.2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3:22" x14ac:dyDescent="0.2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3:22" x14ac:dyDescent="0.2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3:22" x14ac:dyDescent="0.2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3:22" x14ac:dyDescent="0.2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3:22" x14ac:dyDescent="0.2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3:22" x14ac:dyDescent="0.2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3:22" x14ac:dyDescent="0.2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3:22" x14ac:dyDescent="0.2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3:22" x14ac:dyDescent="0.2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3:22" x14ac:dyDescent="0.2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3:22" x14ac:dyDescent="0.2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3:22" x14ac:dyDescent="0.2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3:22" x14ac:dyDescent="0.2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3:22" x14ac:dyDescent="0.2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</sheetData>
  <mergeCells count="11">
    <mergeCell ref="C11:D11"/>
    <mergeCell ref="R11:S11"/>
    <mergeCell ref="U11:U12"/>
    <mergeCell ref="V11:V12"/>
    <mergeCell ref="W11:W12"/>
    <mergeCell ref="Z33:AA33"/>
    <mergeCell ref="Z11:AA11"/>
    <mergeCell ref="L11:M11"/>
    <mergeCell ref="O11:P11"/>
    <mergeCell ref="F11:G11"/>
    <mergeCell ref="I11:J11"/>
  </mergeCells>
  <phoneticPr fontId="5" type="noConversion"/>
  <pageMargins left="0.7" right="0.7" top="0.75" bottom="0.75" header="0.3" footer="0.3"/>
  <ignoredErrors>
    <ignoredError sqref="B13:B22 Y13:Y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07F00-437F-4410-9521-E21A729EDF39}">
  <dimension ref="A1:P53"/>
  <sheetViews>
    <sheetView workbookViewId="0">
      <selection activeCell="A14" sqref="A14:XFD14"/>
    </sheetView>
  </sheetViews>
  <sheetFormatPr defaultRowHeight="12.75" x14ac:dyDescent="0.2"/>
  <cols>
    <col min="1" max="1" width="16.5703125" style="2" bestFit="1" customWidth="1"/>
    <col min="2" max="2" width="31" style="2" customWidth="1"/>
    <col min="3" max="3" width="15" style="2" customWidth="1"/>
    <col min="4" max="4" width="19.42578125" style="2" bestFit="1" customWidth="1"/>
    <col min="5" max="7" width="9.140625" style="2"/>
    <col min="8" max="8" width="36.28515625" style="2" bestFit="1" customWidth="1"/>
    <col min="9" max="9" width="23" style="2" bestFit="1" customWidth="1"/>
    <col min="10" max="10" width="17.28515625" style="2" bestFit="1" customWidth="1"/>
    <col min="11" max="14" width="9.140625" style="2"/>
    <col min="15" max="15" width="14.7109375" style="2" bestFit="1" customWidth="1"/>
    <col min="16" max="16384" width="9.140625" style="2"/>
  </cols>
  <sheetData>
    <row r="1" spans="1:16" s="8" customFormat="1" x14ac:dyDescent="0.2">
      <c r="A1" s="6" t="s">
        <v>44</v>
      </c>
      <c r="B1" s="7" t="s">
        <v>55</v>
      </c>
    </row>
    <row r="2" spans="1:16" s="8" customFormat="1" x14ac:dyDescent="0.2">
      <c r="A2" s="6"/>
      <c r="B2" s="7"/>
    </row>
    <row r="3" spans="1:16" s="8" customFormat="1" x14ac:dyDescent="0.2">
      <c r="A3" s="8" t="s">
        <v>43</v>
      </c>
      <c r="B3" s="8" t="s">
        <v>33</v>
      </c>
    </row>
    <row r="4" spans="1:16" s="8" customFormat="1" x14ac:dyDescent="0.2">
      <c r="A4" s="8" t="s">
        <v>40</v>
      </c>
      <c r="B4" s="8" t="s">
        <v>42</v>
      </c>
    </row>
    <row r="5" spans="1:16" s="8" customFormat="1" x14ac:dyDescent="0.2">
      <c r="A5" s="8" t="s">
        <v>27</v>
      </c>
      <c r="B5" s="8" t="s">
        <v>36</v>
      </c>
    </row>
    <row r="6" spans="1:16" s="8" customFormat="1" x14ac:dyDescent="0.2">
      <c r="B6" s="8" t="s">
        <v>39</v>
      </c>
    </row>
    <row r="7" spans="1:16" s="8" customFormat="1" x14ac:dyDescent="0.2">
      <c r="A7" s="8" t="s">
        <v>28</v>
      </c>
      <c r="B7" s="8" t="s">
        <v>35</v>
      </c>
    </row>
    <row r="8" spans="1:16" s="8" customFormat="1" x14ac:dyDescent="0.2">
      <c r="A8" s="8" t="s">
        <v>29</v>
      </c>
      <c r="B8" s="18">
        <v>44727</v>
      </c>
    </row>
    <row r="9" spans="1:16" s="8" customFormat="1" x14ac:dyDescent="0.2">
      <c r="B9" s="9"/>
      <c r="H9" s="8">
        <v>2020</v>
      </c>
    </row>
    <row r="10" spans="1:16" x14ac:dyDescent="0.2">
      <c r="B10" s="16" t="s">
        <v>1</v>
      </c>
      <c r="C10" s="16" t="s">
        <v>34</v>
      </c>
      <c r="D10" s="16" t="s">
        <v>5</v>
      </c>
      <c r="H10" s="16" t="s">
        <v>1</v>
      </c>
      <c r="I10" s="16" t="s">
        <v>34</v>
      </c>
      <c r="J10" s="16" t="s">
        <v>5</v>
      </c>
    </row>
    <row r="11" spans="1:16" x14ac:dyDescent="0.2">
      <c r="B11" s="3" t="s">
        <v>4</v>
      </c>
      <c r="C11" s="3">
        <v>339534</v>
      </c>
      <c r="D11" s="3">
        <v>993184427</v>
      </c>
      <c r="H11" s="2" t="s">
        <v>4</v>
      </c>
      <c r="I11" s="2">
        <v>359815</v>
      </c>
      <c r="J11" s="2">
        <v>1013399295</v>
      </c>
      <c r="L11" s="2">
        <f>C11-I11</f>
        <v>-20281</v>
      </c>
      <c r="M11" s="1">
        <f>L11/I11</f>
        <v>-5.636507649764462E-2</v>
      </c>
      <c r="O11" s="2">
        <f>D11-J11</f>
        <v>-20214868</v>
      </c>
      <c r="P11" s="1">
        <f>O11/J11</f>
        <v>-1.9947584431662745E-2</v>
      </c>
    </row>
    <row r="12" spans="1:16" x14ac:dyDescent="0.2">
      <c r="B12" s="3" t="s">
        <v>9</v>
      </c>
      <c r="C12" s="3">
        <v>95883</v>
      </c>
      <c r="D12" s="3">
        <v>824483908</v>
      </c>
      <c r="H12" s="2" t="s">
        <v>9</v>
      </c>
      <c r="I12" s="2">
        <v>111868</v>
      </c>
      <c r="J12" s="2">
        <v>934413812</v>
      </c>
      <c r="L12" s="2">
        <f t="shared" ref="L12:L20" si="0">C12-I12</f>
        <v>-15985</v>
      </c>
      <c r="M12" s="1">
        <f t="shared" ref="M12:M20" si="1">L12/I12</f>
        <v>-0.14289162226910287</v>
      </c>
      <c r="O12" s="2">
        <f t="shared" ref="O12:O20" si="2">D12-J12</f>
        <v>-109929904</v>
      </c>
      <c r="P12" s="1">
        <f t="shared" ref="P12:P20" si="3">O12/J12</f>
        <v>-0.117645846613406</v>
      </c>
    </row>
    <row r="13" spans="1:16" x14ac:dyDescent="0.2">
      <c r="B13" s="3" t="s">
        <v>37</v>
      </c>
      <c r="C13" s="3">
        <v>73305</v>
      </c>
      <c r="D13" s="3">
        <v>392768054</v>
      </c>
      <c r="H13" s="2" t="s">
        <v>37</v>
      </c>
      <c r="I13" s="2">
        <v>70858</v>
      </c>
      <c r="J13" s="2">
        <v>335542478</v>
      </c>
      <c r="L13" s="2">
        <f t="shared" si="0"/>
        <v>2447</v>
      </c>
      <c r="M13" s="1">
        <f t="shared" si="1"/>
        <v>3.4533856445284936E-2</v>
      </c>
      <c r="O13" s="2">
        <f t="shared" si="2"/>
        <v>57225576</v>
      </c>
      <c r="P13" s="1">
        <f t="shared" si="3"/>
        <v>0.1705464427070244</v>
      </c>
    </row>
    <row r="14" spans="1:16" x14ac:dyDescent="0.2">
      <c r="B14" s="3" t="s">
        <v>38</v>
      </c>
      <c r="C14" s="3">
        <v>72162</v>
      </c>
      <c r="D14" s="3">
        <v>3389339199</v>
      </c>
      <c r="H14" s="2" t="s">
        <v>38</v>
      </c>
      <c r="I14" s="2">
        <v>66236</v>
      </c>
      <c r="J14" s="2">
        <v>2917116891</v>
      </c>
      <c r="L14" s="2">
        <f t="shared" si="0"/>
        <v>5926</v>
      </c>
      <c r="M14" s="1">
        <f t="shared" si="1"/>
        <v>8.9467963041246448E-2</v>
      </c>
      <c r="O14" s="2">
        <f t="shared" si="2"/>
        <v>472222308</v>
      </c>
      <c r="P14" s="1">
        <f t="shared" si="3"/>
        <v>0.16187980312236311</v>
      </c>
    </row>
    <row r="15" spans="1:16" x14ac:dyDescent="0.2">
      <c r="B15" s="3" t="s">
        <v>8</v>
      </c>
      <c r="C15" s="3">
        <v>40218</v>
      </c>
      <c r="D15" s="3">
        <v>325422725</v>
      </c>
      <c r="H15" s="2" t="s">
        <v>8</v>
      </c>
      <c r="I15" s="2">
        <v>58468</v>
      </c>
      <c r="J15" s="2">
        <v>534306912</v>
      </c>
      <c r="L15" s="2">
        <f t="shared" si="0"/>
        <v>-18250</v>
      </c>
      <c r="M15" s="1">
        <f t="shared" si="1"/>
        <v>-0.31213655332831636</v>
      </c>
      <c r="O15" s="2">
        <f t="shared" si="2"/>
        <v>-208884187</v>
      </c>
      <c r="P15" s="1">
        <f t="shared" si="3"/>
        <v>-0.39094419762999433</v>
      </c>
    </row>
    <row r="16" spans="1:16" x14ac:dyDescent="0.2">
      <c r="B16" s="3" t="s">
        <v>11</v>
      </c>
      <c r="C16" s="3">
        <v>31232</v>
      </c>
      <c r="D16" s="3">
        <v>488218859</v>
      </c>
      <c r="H16" s="2" t="s">
        <v>11</v>
      </c>
      <c r="I16" s="2">
        <v>34756</v>
      </c>
      <c r="J16" s="2">
        <v>560567209</v>
      </c>
      <c r="L16" s="2">
        <f t="shared" si="0"/>
        <v>-3524</v>
      </c>
      <c r="M16" s="1">
        <f t="shared" si="1"/>
        <v>-0.10139256531246403</v>
      </c>
      <c r="O16" s="2">
        <f t="shared" si="2"/>
        <v>-72348350</v>
      </c>
      <c r="P16" s="1">
        <f t="shared" si="3"/>
        <v>-0.12906275793238559</v>
      </c>
    </row>
    <row r="17" spans="2:16" x14ac:dyDescent="0.2">
      <c r="B17" s="3" t="s">
        <v>3</v>
      </c>
      <c r="C17" s="3">
        <v>24497</v>
      </c>
      <c r="D17" s="3">
        <v>2045327233</v>
      </c>
      <c r="H17" s="2" t="s">
        <v>3</v>
      </c>
      <c r="I17" s="2">
        <v>21503</v>
      </c>
      <c r="J17" s="2">
        <v>1932095058</v>
      </c>
      <c r="L17" s="2">
        <f t="shared" si="0"/>
        <v>2994</v>
      </c>
      <c r="M17" s="1">
        <f t="shared" si="1"/>
        <v>0.13923638562061108</v>
      </c>
      <c r="O17" s="2">
        <f t="shared" si="2"/>
        <v>113232175</v>
      </c>
      <c r="P17" s="1">
        <f t="shared" si="3"/>
        <v>5.8605902712267066E-2</v>
      </c>
    </row>
    <row r="18" spans="2:16" x14ac:dyDescent="0.2">
      <c r="B18" s="3" t="s">
        <v>10</v>
      </c>
      <c r="C18" s="3">
        <v>20249</v>
      </c>
      <c r="D18" s="3">
        <v>2017446040</v>
      </c>
      <c r="H18" s="2" t="s">
        <v>10</v>
      </c>
      <c r="I18" s="2">
        <v>11774</v>
      </c>
      <c r="J18" s="2">
        <v>300810012</v>
      </c>
      <c r="L18" s="2">
        <f t="shared" si="0"/>
        <v>8475</v>
      </c>
      <c r="M18" s="1">
        <f t="shared" si="1"/>
        <v>0.71980635298114493</v>
      </c>
      <c r="O18" s="2">
        <f t="shared" si="2"/>
        <v>1716636028</v>
      </c>
      <c r="P18" s="1">
        <f t="shared" si="3"/>
        <v>5.7067117433577979</v>
      </c>
    </row>
    <row r="19" spans="2:16" x14ac:dyDescent="0.2">
      <c r="B19" s="3" t="s">
        <v>7</v>
      </c>
      <c r="C19" s="3">
        <v>102582</v>
      </c>
      <c r="D19" s="3">
        <v>539316749</v>
      </c>
      <c r="H19" s="2" t="s">
        <v>7</v>
      </c>
      <c r="I19" s="2">
        <v>95997</v>
      </c>
      <c r="J19" s="2">
        <v>499708932</v>
      </c>
      <c r="L19" s="2">
        <f t="shared" si="0"/>
        <v>6585</v>
      </c>
      <c r="M19" s="1">
        <f t="shared" si="1"/>
        <v>6.8595893621675674E-2</v>
      </c>
      <c r="O19" s="2">
        <f t="shared" si="2"/>
        <v>39607817</v>
      </c>
      <c r="P19" s="1">
        <f t="shared" si="3"/>
        <v>7.9261775132728668E-2</v>
      </c>
    </row>
    <row r="20" spans="2:16" x14ac:dyDescent="0.2">
      <c r="B20" s="10" t="s">
        <v>47</v>
      </c>
      <c r="C20" s="10">
        <f>SUM(C11:C19)</f>
        <v>799662</v>
      </c>
      <c r="D20" s="10">
        <f>SUM(D11:D19)</f>
        <v>11015507194</v>
      </c>
      <c r="F20" s="24">
        <f>C11/C20</f>
        <v>0.42459689218694896</v>
      </c>
      <c r="H20" s="10" t="s">
        <v>47</v>
      </c>
      <c r="I20" s="10">
        <f>SUM(I11:I19)</f>
        <v>831275</v>
      </c>
      <c r="J20" s="10">
        <f>SUM(J11:J19)</f>
        <v>9027960599</v>
      </c>
      <c r="L20" s="2">
        <f t="shared" si="0"/>
        <v>-31613</v>
      </c>
      <c r="M20" s="1">
        <f t="shared" si="1"/>
        <v>-3.8029532946377551E-2</v>
      </c>
      <c r="O20" s="2">
        <f t="shared" si="2"/>
        <v>1987546595</v>
      </c>
      <c r="P20" s="1">
        <f t="shared" si="3"/>
        <v>0.22015454910383134</v>
      </c>
    </row>
    <row r="25" spans="2:16" x14ac:dyDescent="0.2">
      <c r="B25" s="3"/>
    </row>
    <row r="26" spans="2:16" x14ac:dyDescent="0.2">
      <c r="B26" s="3"/>
      <c r="C26" s="3"/>
      <c r="D26" s="3"/>
    </row>
    <row r="27" spans="2:16" x14ac:dyDescent="0.2">
      <c r="B27" s="3"/>
      <c r="C27" s="3"/>
      <c r="D27" s="3"/>
    </row>
    <row r="28" spans="2:16" x14ac:dyDescent="0.2">
      <c r="B28" s="3"/>
      <c r="C28" s="3"/>
      <c r="D28" s="3"/>
    </row>
    <row r="29" spans="2:16" x14ac:dyDescent="0.2">
      <c r="B29" s="3"/>
      <c r="C29" s="3"/>
      <c r="D29" s="3"/>
    </row>
    <row r="30" spans="2:16" x14ac:dyDescent="0.2">
      <c r="B30" s="3"/>
      <c r="C30" s="3"/>
      <c r="D30" s="3"/>
    </row>
    <row r="31" spans="2:16" x14ac:dyDescent="0.2">
      <c r="B31" s="3"/>
      <c r="C31" s="3"/>
      <c r="D31" s="3"/>
    </row>
    <row r="32" spans="2:16" x14ac:dyDescent="0.2">
      <c r="B32" s="3"/>
      <c r="C32" s="3"/>
      <c r="D32" s="3"/>
    </row>
    <row r="33" spans="2:10" x14ac:dyDescent="0.2">
      <c r="B33" s="3"/>
      <c r="C33" s="3"/>
      <c r="D33" s="3"/>
    </row>
    <row r="34" spans="2:10" x14ac:dyDescent="0.2">
      <c r="B34" s="10"/>
      <c r="C34" s="3"/>
      <c r="D34" s="3"/>
    </row>
    <row r="35" spans="2:10" ht="15" x14ac:dyDescent="0.25">
      <c r="H35" s="21"/>
      <c r="I35"/>
      <c r="J35"/>
    </row>
    <row r="36" spans="2:10" ht="15" x14ac:dyDescent="0.25">
      <c r="H36" s="21"/>
      <c r="I36"/>
      <c r="J36"/>
    </row>
    <row r="37" spans="2:10" ht="15" x14ac:dyDescent="0.25">
      <c r="H37" s="21"/>
      <c r="I37"/>
      <c r="J37"/>
    </row>
    <row r="38" spans="2:10" ht="15" x14ac:dyDescent="0.25">
      <c r="H38" s="21"/>
      <c r="I38"/>
      <c r="J38"/>
    </row>
    <row r="39" spans="2:10" ht="15" x14ac:dyDescent="0.25">
      <c r="H39" s="21"/>
      <c r="I39"/>
      <c r="J39"/>
    </row>
    <row r="40" spans="2:10" ht="15" x14ac:dyDescent="0.25">
      <c r="B40" s="3"/>
      <c r="H40" s="21"/>
      <c r="I40"/>
      <c r="J40"/>
    </row>
    <row r="41" spans="2:10" ht="15" x14ac:dyDescent="0.25">
      <c r="B41" s="3"/>
      <c r="H41" s="21"/>
      <c r="I41"/>
      <c r="J41"/>
    </row>
    <row r="42" spans="2:10" ht="15" x14ac:dyDescent="0.25">
      <c r="B42" s="3"/>
      <c r="H42" s="21"/>
      <c r="I42"/>
      <c r="J42"/>
    </row>
    <row r="43" spans="2:10" ht="15" x14ac:dyDescent="0.25">
      <c r="B43" s="3"/>
      <c r="H43" s="21"/>
      <c r="I43"/>
      <c r="J43"/>
    </row>
    <row r="44" spans="2:10" ht="15" x14ac:dyDescent="0.25">
      <c r="B44" s="3"/>
      <c r="H44" s="21"/>
      <c r="I44"/>
      <c r="J44"/>
    </row>
    <row r="45" spans="2:10" ht="15" x14ac:dyDescent="0.25">
      <c r="B45" s="3"/>
      <c r="H45" s="21"/>
      <c r="I45"/>
      <c r="J45"/>
    </row>
    <row r="46" spans="2:10" ht="15" x14ac:dyDescent="0.25">
      <c r="B46" s="3"/>
      <c r="H46" s="21"/>
      <c r="I46"/>
      <c r="J46"/>
    </row>
    <row r="47" spans="2:10" ht="15" x14ac:dyDescent="0.25">
      <c r="B47" s="3"/>
      <c r="H47" s="21"/>
      <c r="I47"/>
      <c r="J47"/>
    </row>
    <row r="48" spans="2:10" ht="15" x14ac:dyDescent="0.25">
      <c r="B48" s="3"/>
      <c r="H48" s="21"/>
      <c r="I48"/>
      <c r="J48"/>
    </row>
    <row r="49" spans="8:10" ht="15" x14ac:dyDescent="0.25">
      <c r="H49" s="21"/>
      <c r="I49"/>
      <c r="J49"/>
    </row>
    <row r="50" spans="8:10" ht="15" x14ac:dyDescent="0.25">
      <c r="H50" s="21"/>
      <c r="I50"/>
      <c r="J50"/>
    </row>
    <row r="51" spans="8:10" ht="15" x14ac:dyDescent="0.25">
      <c r="H51" s="21"/>
      <c r="I51"/>
      <c r="J51"/>
    </row>
    <row r="52" spans="8:10" ht="15" x14ac:dyDescent="0.25">
      <c r="H52" s="21"/>
      <c r="I52"/>
      <c r="J52"/>
    </row>
    <row r="53" spans="8:10" ht="15" x14ac:dyDescent="0.25">
      <c r="H53" s="21"/>
      <c r="I53"/>
      <c r="J53"/>
    </row>
  </sheetData>
  <sortState xmlns:xlrd2="http://schemas.microsoft.com/office/spreadsheetml/2017/richdata2" ref="B11:D18">
    <sortCondition descending="1" ref="C11:C1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13BE7-9F1F-486B-8C26-73A512062442}">
  <dimension ref="A1:P33"/>
  <sheetViews>
    <sheetView tabSelected="1" workbookViewId="0">
      <selection activeCell="B10" sqref="B10:P20"/>
    </sheetView>
  </sheetViews>
  <sheetFormatPr defaultRowHeight="12.75" x14ac:dyDescent="0.2"/>
  <cols>
    <col min="1" max="1" width="16.5703125" style="2" bestFit="1" customWidth="1"/>
    <col min="2" max="2" width="30.7109375" style="2" customWidth="1"/>
    <col min="3" max="3" width="14.42578125" style="2" bestFit="1" customWidth="1"/>
    <col min="4" max="4" width="19.42578125" style="2" bestFit="1" customWidth="1"/>
    <col min="5" max="7" width="9.140625" style="2"/>
    <col min="8" max="8" width="36.28515625" style="2" bestFit="1" customWidth="1"/>
    <col min="9" max="9" width="23" style="2" bestFit="1" customWidth="1"/>
    <col min="10" max="10" width="17.28515625" style="2" bestFit="1" customWidth="1"/>
    <col min="11" max="14" width="9.140625" style="2"/>
    <col min="15" max="15" width="15.7109375" style="2" bestFit="1" customWidth="1"/>
    <col min="16" max="16384" width="9.140625" style="2"/>
  </cols>
  <sheetData>
    <row r="1" spans="1:16" s="8" customFormat="1" x14ac:dyDescent="0.2">
      <c r="A1" s="6" t="s">
        <v>45</v>
      </c>
      <c r="B1" s="7" t="s">
        <v>56</v>
      </c>
    </row>
    <row r="2" spans="1:16" s="8" customFormat="1" x14ac:dyDescent="0.2">
      <c r="A2" s="6"/>
      <c r="B2" s="7"/>
    </row>
    <row r="3" spans="1:16" s="8" customFormat="1" x14ac:dyDescent="0.2">
      <c r="A3" s="8" t="s">
        <v>43</v>
      </c>
      <c r="B3" s="8" t="s">
        <v>33</v>
      </c>
    </row>
    <row r="4" spans="1:16" s="8" customFormat="1" x14ac:dyDescent="0.2">
      <c r="A4" s="8" t="s">
        <v>40</v>
      </c>
      <c r="B4" s="8" t="s">
        <v>42</v>
      </c>
    </row>
    <row r="5" spans="1:16" s="8" customFormat="1" x14ac:dyDescent="0.2">
      <c r="A5" s="8" t="s">
        <v>27</v>
      </c>
      <c r="B5" s="8" t="s">
        <v>36</v>
      </c>
    </row>
    <row r="6" spans="1:16" s="8" customFormat="1" x14ac:dyDescent="0.2">
      <c r="B6" s="8" t="s">
        <v>39</v>
      </c>
    </row>
    <row r="7" spans="1:16" s="8" customFormat="1" x14ac:dyDescent="0.2">
      <c r="A7" s="8" t="s">
        <v>28</v>
      </c>
      <c r="B7" s="8" t="s">
        <v>35</v>
      </c>
    </row>
    <row r="8" spans="1:16" s="8" customFormat="1" x14ac:dyDescent="0.2">
      <c r="A8" s="8" t="s">
        <v>29</v>
      </c>
      <c r="B8" s="18">
        <v>44727</v>
      </c>
      <c r="H8" s="8">
        <v>2020</v>
      </c>
    </row>
    <row r="9" spans="1:16" s="8" customFormat="1" x14ac:dyDescent="0.2">
      <c r="B9" s="9"/>
      <c r="H9" s="25"/>
      <c r="I9" s="25"/>
      <c r="J9" s="25"/>
      <c r="K9" s="2"/>
      <c r="L9" s="2"/>
      <c r="M9" s="2"/>
      <c r="N9" s="2"/>
      <c r="O9" s="2"/>
      <c r="P9" s="2"/>
    </row>
    <row r="10" spans="1:16" x14ac:dyDescent="0.2">
      <c r="B10" s="16" t="s">
        <v>1</v>
      </c>
      <c r="C10" s="16" t="s">
        <v>34</v>
      </c>
      <c r="D10" s="16" t="s">
        <v>5</v>
      </c>
      <c r="H10" s="16" t="s">
        <v>1</v>
      </c>
      <c r="I10" s="16" t="s">
        <v>34</v>
      </c>
      <c r="J10" s="16" t="s">
        <v>5</v>
      </c>
    </row>
    <row r="11" spans="1:16" x14ac:dyDescent="0.2">
      <c r="B11" s="3" t="s">
        <v>38</v>
      </c>
      <c r="C11" s="3">
        <v>17818</v>
      </c>
      <c r="D11" s="3">
        <v>1430686329</v>
      </c>
      <c r="H11" s="2" t="s">
        <v>38</v>
      </c>
      <c r="I11" s="2">
        <v>16157</v>
      </c>
      <c r="J11" s="2">
        <v>1177961976</v>
      </c>
      <c r="L11" s="2">
        <f>C11-I11</f>
        <v>1661</v>
      </c>
      <c r="M11" s="1">
        <f>L11/I11</f>
        <v>0.10280373831775701</v>
      </c>
      <c r="O11" s="2">
        <f>D11-J11</f>
        <v>252724353</v>
      </c>
      <c r="P11" s="1">
        <f>O11/J11</f>
        <v>0.21454372734353863</v>
      </c>
    </row>
    <row r="12" spans="1:16" x14ac:dyDescent="0.2">
      <c r="B12" s="3" t="s">
        <v>11</v>
      </c>
      <c r="C12" s="3">
        <v>17591</v>
      </c>
      <c r="D12" s="3">
        <v>1142573844</v>
      </c>
      <c r="H12" s="2" t="s">
        <v>11</v>
      </c>
      <c r="I12" s="2">
        <v>18287</v>
      </c>
      <c r="J12" s="2">
        <v>1242780604</v>
      </c>
      <c r="L12" s="2">
        <f t="shared" ref="L12:L20" si="0">C12-I12</f>
        <v>-696</v>
      </c>
      <c r="M12" s="1">
        <f t="shared" ref="M12:M20" si="1">L12/I12</f>
        <v>-3.805982391863072E-2</v>
      </c>
      <c r="O12" s="2">
        <f t="shared" ref="O12:O20" si="2">D12-J12</f>
        <v>-100206760</v>
      </c>
      <c r="P12" s="1">
        <f t="shared" ref="P12:P20" si="3">O12/J12</f>
        <v>-8.0631094239381931E-2</v>
      </c>
    </row>
    <row r="13" spans="1:16" x14ac:dyDescent="0.2">
      <c r="B13" s="3" t="s">
        <v>4</v>
      </c>
      <c r="C13" s="3">
        <v>8679</v>
      </c>
      <c r="D13" s="3">
        <v>275727009</v>
      </c>
      <c r="H13" s="2" t="s">
        <v>4</v>
      </c>
      <c r="I13" s="2">
        <v>8914</v>
      </c>
      <c r="J13" s="2">
        <v>357929746</v>
      </c>
      <c r="L13" s="2">
        <f t="shared" si="0"/>
        <v>-235</v>
      </c>
      <c r="M13" s="1">
        <f t="shared" si="1"/>
        <v>-2.636302445591205E-2</v>
      </c>
      <c r="O13" s="2">
        <f t="shared" si="2"/>
        <v>-82202737</v>
      </c>
      <c r="P13" s="1">
        <f t="shared" si="3"/>
        <v>-0.22966165265292032</v>
      </c>
    </row>
    <row r="14" spans="1:16" x14ac:dyDescent="0.2">
      <c r="B14" s="3" t="s">
        <v>3</v>
      </c>
      <c r="C14" s="3">
        <v>6860</v>
      </c>
      <c r="D14" s="3">
        <v>4005904620</v>
      </c>
      <c r="H14" s="2" t="s">
        <v>3</v>
      </c>
      <c r="I14" s="2">
        <v>6213</v>
      </c>
      <c r="J14" s="2">
        <v>5088140518</v>
      </c>
      <c r="L14" s="2">
        <f t="shared" si="0"/>
        <v>647</v>
      </c>
      <c r="M14" s="1">
        <f t="shared" si="1"/>
        <v>0.10413648800901336</v>
      </c>
      <c r="O14" s="2">
        <f t="shared" si="2"/>
        <v>-1082235898</v>
      </c>
      <c r="P14" s="1">
        <f t="shared" si="3"/>
        <v>-0.21269772211900223</v>
      </c>
    </row>
    <row r="15" spans="1:16" x14ac:dyDescent="0.2">
      <c r="B15" s="3" t="s">
        <v>9</v>
      </c>
      <c r="C15" s="3">
        <v>6480</v>
      </c>
      <c r="D15" s="3">
        <v>310350703</v>
      </c>
      <c r="H15" s="2" t="s">
        <v>9</v>
      </c>
      <c r="I15" s="2">
        <v>7542</v>
      </c>
      <c r="J15" s="2">
        <v>349379273</v>
      </c>
      <c r="L15" s="2">
        <f t="shared" si="0"/>
        <v>-1062</v>
      </c>
      <c r="M15" s="1">
        <f t="shared" si="1"/>
        <v>-0.14081145584725538</v>
      </c>
      <c r="O15" s="2">
        <f t="shared" si="2"/>
        <v>-39028570</v>
      </c>
      <c r="P15" s="1">
        <f t="shared" si="3"/>
        <v>-0.11170831533558088</v>
      </c>
    </row>
    <row r="16" spans="1:16" x14ac:dyDescent="0.2">
      <c r="B16" s="3" t="s">
        <v>37</v>
      </c>
      <c r="C16" s="3">
        <v>5038</v>
      </c>
      <c r="D16" s="3">
        <v>247166237</v>
      </c>
      <c r="H16" s="2" t="s">
        <v>37</v>
      </c>
      <c r="I16" s="2">
        <v>4492</v>
      </c>
      <c r="J16" s="2">
        <v>308273318</v>
      </c>
      <c r="L16" s="2">
        <f t="shared" si="0"/>
        <v>546</v>
      </c>
      <c r="M16" s="1">
        <f t="shared" si="1"/>
        <v>0.12154942119323241</v>
      </c>
      <c r="O16" s="2">
        <f t="shared" si="2"/>
        <v>-61107081</v>
      </c>
      <c r="P16" s="1">
        <f t="shared" si="3"/>
        <v>-0.19822371068779945</v>
      </c>
    </row>
    <row r="17" spans="2:16" x14ac:dyDescent="0.2">
      <c r="B17" s="3" t="s">
        <v>10</v>
      </c>
      <c r="C17" s="3">
        <v>3700</v>
      </c>
      <c r="D17" s="3">
        <v>710543642</v>
      </c>
      <c r="H17" s="2" t="s">
        <v>10</v>
      </c>
      <c r="I17" s="2">
        <v>2803</v>
      </c>
      <c r="J17" s="2">
        <v>187242284</v>
      </c>
      <c r="L17" s="2">
        <f t="shared" si="0"/>
        <v>897</v>
      </c>
      <c r="M17" s="1">
        <f t="shared" si="1"/>
        <v>0.32001427042454511</v>
      </c>
      <c r="O17" s="2">
        <f t="shared" si="2"/>
        <v>523301358</v>
      </c>
      <c r="P17" s="1">
        <f t="shared" si="3"/>
        <v>2.7947819628177575</v>
      </c>
    </row>
    <row r="18" spans="2:16" x14ac:dyDescent="0.2">
      <c r="B18" s="3" t="s">
        <v>8</v>
      </c>
      <c r="C18" s="3">
        <v>3477</v>
      </c>
      <c r="D18" s="3">
        <v>36996681</v>
      </c>
      <c r="H18" s="2" t="s">
        <v>8</v>
      </c>
      <c r="I18" s="2">
        <v>4343</v>
      </c>
      <c r="J18" s="2">
        <v>42460539</v>
      </c>
      <c r="L18" s="2">
        <f t="shared" si="0"/>
        <v>-866</v>
      </c>
      <c r="M18" s="1">
        <f t="shared" si="1"/>
        <v>-0.19940133548238545</v>
      </c>
      <c r="O18" s="2">
        <f t="shared" si="2"/>
        <v>-5463858</v>
      </c>
      <c r="P18" s="1">
        <f t="shared" si="3"/>
        <v>-0.12868084411269484</v>
      </c>
    </row>
    <row r="19" spans="2:16" x14ac:dyDescent="0.2">
      <c r="B19" s="3" t="s">
        <v>7</v>
      </c>
      <c r="C19" s="3">
        <v>22796</v>
      </c>
      <c r="D19" s="3">
        <v>887541175</v>
      </c>
      <c r="H19" s="2" t="s">
        <v>7</v>
      </c>
      <c r="I19" s="2">
        <v>20279</v>
      </c>
      <c r="J19" s="2">
        <v>1571617792</v>
      </c>
      <c r="L19" s="2">
        <f t="shared" si="0"/>
        <v>2517</v>
      </c>
      <c r="M19" s="1">
        <f t="shared" si="1"/>
        <v>0.12411854627940233</v>
      </c>
      <c r="O19" s="2">
        <f t="shared" si="2"/>
        <v>-684076617</v>
      </c>
      <c r="P19" s="1">
        <f t="shared" si="3"/>
        <v>-0.43526907145118399</v>
      </c>
    </row>
    <row r="20" spans="2:16" x14ac:dyDescent="0.2">
      <c r="B20" s="19" t="s">
        <v>47</v>
      </c>
      <c r="C20" s="19">
        <f>SUM(C11:C19)</f>
        <v>92439</v>
      </c>
      <c r="D20" s="19">
        <f>SUM(D11:D19)</f>
        <v>9047490240</v>
      </c>
      <c r="H20" s="10" t="s">
        <v>47</v>
      </c>
      <c r="I20" s="10">
        <f>SUM(I12:I19)</f>
        <v>72873</v>
      </c>
      <c r="J20" s="10">
        <f>SUM(J12:J19)</f>
        <v>9147824074</v>
      </c>
      <c r="L20" s="2">
        <f t="shared" si="0"/>
        <v>19566</v>
      </c>
      <c r="M20" s="1">
        <f t="shared" si="1"/>
        <v>0.26849450413733483</v>
      </c>
      <c r="O20" s="2">
        <f t="shared" si="2"/>
        <v>-100333834</v>
      </c>
      <c r="P20" s="1">
        <f t="shared" si="3"/>
        <v>-1.0968054609310799E-2</v>
      </c>
    </row>
    <row r="25" spans="2:16" x14ac:dyDescent="0.2">
      <c r="B25" s="3"/>
    </row>
    <row r="26" spans="2:16" x14ac:dyDescent="0.2">
      <c r="B26" s="3"/>
    </row>
    <row r="27" spans="2:16" x14ac:dyDescent="0.2">
      <c r="B27" s="3"/>
    </row>
    <row r="28" spans="2:16" x14ac:dyDescent="0.2">
      <c r="B28" s="3"/>
    </row>
    <row r="29" spans="2:16" x14ac:dyDescent="0.2">
      <c r="B29" s="3"/>
    </row>
    <row r="30" spans="2:16" x14ac:dyDescent="0.2">
      <c r="B30" s="3"/>
    </row>
    <row r="31" spans="2:16" x14ac:dyDescent="0.2">
      <c r="B31" s="3"/>
    </row>
    <row r="32" spans="2:16" x14ac:dyDescent="0.2">
      <c r="B32" s="3"/>
    </row>
    <row r="33" spans="2:2" x14ac:dyDescent="0.2">
      <c r="B33" s="3"/>
    </row>
  </sheetData>
  <sortState xmlns:xlrd2="http://schemas.microsoft.com/office/spreadsheetml/2017/richdata2" ref="B12:D18">
    <sortCondition descending="1" ref="C12:C18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031B7098A09B478128703390F59E7E" ma:contentTypeVersion="10" ma:contentTypeDescription="Skapa ett nytt dokument." ma:contentTypeScope="" ma:versionID="97a804a94f7a3e070eacfc89a3aa9c14">
  <xsd:schema xmlns:xsd="http://www.w3.org/2001/XMLSchema" xmlns:xs="http://www.w3.org/2001/XMLSchema" xmlns:p="http://schemas.microsoft.com/office/2006/metadata/properties" xmlns:ns2="75bab218-27e8-4fb5-aca5-739ca67a013e" xmlns:ns3="0a43f890-9374-49cf-8f2c-e1c991f77ae8" targetNamespace="http://schemas.microsoft.com/office/2006/metadata/properties" ma:root="true" ma:fieldsID="ef2145ef44d2d7bf3ac9feee33c10fd6" ns2:_="" ns3:_="">
    <xsd:import namespace="75bab218-27e8-4fb5-aca5-739ca67a013e"/>
    <xsd:import namespace="0a43f890-9374-49cf-8f2c-e1c991f77a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ab218-27e8-4fb5-aca5-739ca67a0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3f890-9374-49cf-8f2c-e1c991f77ae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a43f890-9374-49cf-8f2c-e1c991f77ae8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7DA5F5F-6B51-439C-B6BB-0107E5DA2B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D46527-0397-4CCF-BA52-3526DE7516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bab218-27e8-4fb5-aca5-739ca67a013e"/>
    <ds:schemaRef ds:uri="0a43f890-9374-49cf-8f2c-e1c991f77a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6372FF-52D3-43C3-A546-3F7B60D6C930}">
  <ds:schemaRefs>
    <ds:schemaRef ds:uri="0a43f890-9374-49cf-8f2c-e1c991f77ae8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75bab218-27e8-4fb5-aca5-739ca67a013e"/>
    <ds:schemaRef ds:uri="http://www.w3.org/XML/1998/namespace"/>
    <ds:schemaRef ds:uri="http://purl.org/dc/dcmitype/"/>
    <ds:schemaRef ds:uri="10333826-6320-44ec-8709-b6fa2ae692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Diagram</vt:lpstr>
      </vt:variant>
      <vt:variant>
        <vt:i4>3</vt:i4>
      </vt:variant>
    </vt:vector>
  </HeadingPairs>
  <TitlesOfParts>
    <vt:vector size="6" baseType="lpstr">
      <vt:lpstr>Data Diagram 1</vt:lpstr>
      <vt:lpstr>Data Diagram 2</vt:lpstr>
      <vt:lpstr>Data Diagram 3</vt:lpstr>
      <vt:lpstr>Diagram 1</vt:lpstr>
      <vt:lpstr>Diagram 2</vt:lpstr>
      <vt:lpstr>Diagram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Lindell, Kajsa</cp:lastModifiedBy>
  <dcterms:created xsi:type="dcterms:W3CDTF">2019-07-08T09:50:06Z</dcterms:created>
  <dcterms:modified xsi:type="dcterms:W3CDTF">2022-06-14T17:59:05Z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0x010100C8031B7098A09B478128703390F59E7E</vt:lpwstr>
  </property>
  <property fmtid="{D5CDD505-2E9C-101B-9397-08002B2CF9AE}" pid="3" name="Order">
    <vt:r8>69100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Länk">
    <vt:lpwstr>, </vt:lpwstr>
  </property>
</Properties>
</file>